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68" windowWidth="9636" windowHeight="2628" activeTab="0"/>
  </bookViews>
  <sheets>
    <sheet name="RAP1" sheetId="1" r:id="rId1"/>
  </sheets>
  <externalReferences>
    <externalReference r:id="rId4"/>
  </externalReferences>
  <definedNames>
    <definedName name="_xlnm.Print_Area" localSheetId="0">'RAP1'!$A$1:$E$385</definedName>
  </definedNames>
  <calcPr fullCalcOnLoad="1"/>
</workbook>
</file>

<file path=xl/sharedStrings.xml><?xml version="1.0" encoding="utf-8"?>
<sst xmlns="http://schemas.openxmlformats.org/spreadsheetml/2006/main" count="414" uniqueCount="342">
  <si>
    <t>Formularz</t>
  </si>
  <si>
    <t xml:space="preserve">                 (kwartał/rok)</t>
  </si>
  <si>
    <t xml:space="preserve">        (dla emitentów papierów wartościowych o działalności wytwórczej, budowlanej, handlowej lub usługowej)</t>
  </si>
  <si>
    <t>w tys. zł</t>
  </si>
  <si>
    <t>I. Przychody netto ze sprzedaży produktów, towarów i materiałów</t>
  </si>
  <si>
    <t>III. Zysk (strata) brutto</t>
  </si>
  <si>
    <t>IV. Zysk (strata) netto</t>
  </si>
  <si>
    <t>A k t y w a</t>
  </si>
  <si>
    <t>A k t y w a  r a z e m</t>
  </si>
  <si>
    <t>P a s y w a</t>
  </si>
  <si>
    <t>I. Kapitał własny</t>
  </si>
  <si>
    <t>P a s y w a  r a z e m</t>
  </si>
  <si>
    <t xml:space="preserve">      1. Przychody netto ze sprzedaży produktów</t>
  </si>
  <si>
    <t xml:space="preserve">      2. Przychody netto ze sprzedaży towarów i materiałów</t>
  </si>
  <si>
    <t xml:space="preserve">      1. Koszt wytworzenia sprzedanych produktów</t>
  </si>
  <si>
    <t xml:space="preserve">      2. Wartość sprzedanych towarów i materiałów</t>
  </si>
  <si>
    <t>IV. Koszty sprzedaży</t>
  </si>
  <si>
    <t>V. Koszty ogólnego zarządu</t>
  </si>
  <si>
    <t>VI. Zysk (strata) na sprzedaży (III-IV-V)</t>
  </si>
  <si>
    <t>VII. Pozostałe przychody operacyjne</t>
  </si>
  <si>
    <t>VIII. Pozostałe koszty operacyjne</t>
  </si>
  <si>
    <t xml:space="preserve">Średnia ważona liczba akcji zwykłych </t>
  </si>
  <si>
    <t>Zysk (strata) na jedną akcję zwykłą (w zł)</t>
  </si>
  <si>
    <t>I. Zysk (strata) netto</t>
  </si>
  <si>
    <t>II. Korekty razem</t>
  </si>
  <si>
    <t xml:space="preserve">      4. (Zyski) straty z tytułu różnic kursowych</t>
  </si>
  <si>
    <t xml:space="preserve">      6. (Zysk) strata z tytułu działalności inwestycyjnej</t>
  </si>
  <si>
    <t>F. Środki pieniężne na początek okresu</t>
  </si>
  <si>
    <t xml:space="preserve">   -</t>
  </si>
  <si>
    <t>Wartość księgowa</t>
  </si>
  <si>
    <t>Wartość księgowa na jedną akcję (w zł)</t>
  </si>
  <si>
    <t>Rozwodniona wartość księgowa na jedną akcję (w zł)</t>
  </si>
  <si>
    <t>Rozwodniony zysk (strata) na jedną akcję zwykłą (w zł)</t>
  </si>
  <si>
    <t>I. Aktywa trwałe</t>
  </si>
  <si>
    <t xml:space="preserve">      1. Wartości niematerialne i prawne, w tym:</t>
  </si>
  <si>
    <t xml:space="preserve">          - wartość firmy</t>
  </si>
  <si>
    <t xml:space="preserve">                b) w pozostałych jednostkach</t>
  </si>
  <si>
    <t>II. Aktywa obrotowe</t>
  </si>
  <si>
    <t xml:space="preserve">      1. Zapasy</t>
  </si>
  <si>
    <t xml:space="preserve">      2. Należności krótkoterminowe</t>
  </si>
  <si>
    <t xml:space="preserve">          2.1. Od jednostek powiązanych</t>
  </si>
  <si>
    <t xml:space="preserve">          2.2. Od pozostałych jednostek</t>
  </si>
  <si>
    <t xml:space="preserve">      3. Inwestycje krótkoterminowe</t>
  </si>
  <si>
    <t xml:space="preserve">          3.1. Krótkoterminowe aktywa finansowe</t>
  </si>
  <si>
    <t xml:space="preserve">                 a) w jednostkach powiązanych</t>
  </si>
  <si>
    <t xml:space="preserve">                 b) w pozostałych jednostkach</t>
  </si>
  <si>
    <t xml:space="preserve">                 c) środki pieniężne i inne aktywa pieniężne</t>
  </si>
  <si>
    <t xml:space="preserve">          3.2. Inne inwestycje krótkoterminowe</t>
  </si>
  <si>
    <t xml:space="preserve">      4. Krótkoterminowe rozliczenia międzyokresowe</t>
  </si>
  <si>
    <t xml:space="preserve">      1. Kapitał zakładowy</t>
  </si>
  <si>
    <t xml:space="preserve">      3. Akcje (udziały) własne (wielkość ujemna)</t>
  </si>
  <si>
    <t xml:space="preserve">      4. Kapitał zapasowy</t>
  </si>
  <si>
    <t xml:space="preserve">      5. Kapitał z aktualizacji wyceny</t>
  </si>
  <si>
    <t xml:space="preserve">      6. Pozostałe kapitały rezerwowe</t>
  </si>
  <si>
    <t xml:space="preserve">      1. Rezerwy na zobowiązania</t>
  </si>
  <si>
    <t xml:space="preserve">          1.1. Rezerwa z tytułu odroczonego podatku dochodowego</t>
  </si>
  <si>
    <t xml:space="preserve">          1.2. Rezerwa na świadczenia emerytalne i podobne</t>
  </si>
  <si>
    <t xml:space="preserve">                 a) długoterminowa</t>
  </si>
  <si>
    <t xml:space="preserve">                 b) krótkoterminowa</t>
  </si>
  <si>
    <t xml:space="preserve">          1.3. Pozostałe rezerwy</t>
  </si>
  <si>
    <t xml:space="preserve">                 a) długoterminowe</t>
  </si>
  <si>
    <t xml:space="preserve">                 b) krótkoterminowe</t>
  </si>
  <si>
    <t xml:space="preserve">      2. Zobowiązania długoterminowe</t>
  </si>
  <si>
    <t xml:space="preserve">          2.1. Wobec jednostek powiązanych</t>
  </si>
  <si>
    <t xml:space="preserve">          2.2. Wobec pozostałych jednostek</t>
  </si>
  <si>
    <t xml:space="preserve">      3. Zobowiązania krótkoterminowe</t>
  </si>
  <si>
    <t xml:space="preserve">          3.1. Wobec jednostek powiązanych</t>
  </si>
  <si>
    <t xml:space="preserve">          3.2. Wobec pozostałych jednostek</t>
  </si>
  <si>
    <t xml:space="preserve">          3.3. Fundusze specjalne</t>
  </si>
  <si>
    <t xml:space="preserve">      4. Rozliczenia międzyokresowe</t>
  </si>
  <si>
    <t xml:space="preserve">          4.1. Ujemna wartośc firmy</t>
  </si>
  <si>
    <t xml:space="preserve">          4.2. Inne rozliczenia międzyokresowe</t>
  </si>
  <si>
    <t>Rozwodniona liczba akcji</t>
  </si>
  <si>
    <t xml:space="preserve">      2. Wartość firmy jednostek podporządkowanych</t>
  </si>
  <si>
    <t xml:space="preserve">      3. Rzeczowe aktywa trwałe</t>
  </si>
  <si>
    <t xml:space="preserve">      4. Należności długoterminowe</t>
  </si>
  <si>
    <t xml:space="preserve">          4.1. Od jednostek powiązanych</t>
  </si>
  <si>
    <t xml:space="preserve">          4.2. Od pozostałych jednostek</t>
  </si>
  <si>
    <t xml:space="preserve">      5. Inwestycje długoterminowe</t>
  </si>
  <si>
    <t xml:space="preserve">          5.1. Nieruchomości</t>
  </si>
  <si>
    <t xml:space="preserve">          5.2. Wartości niematerialne i prawne</t>
  </si>
  <si>
    <t xml:space="preserve">          5.3. Długoterminowe aktywa finansowe</t>
  </si>
  <si>
    <t xml:space="preserve">                a) w jednostkach powiązanych, w tym:</t>
  </si>
  <si>
    <t xml:space="preserve">                 - udziały lub akcje w jednostkach podporządkowanych wyceniane metodą praw własności</t>
  </si>
  <si>
    <t xml:space="preserve">                 - udziały lub akcje w jednostkach zależnych i współzależnych nie objętych konsolidacją</t>
  </si>
  <si>
    <t xml:space="preserve">          5.4. Inne inwestycje długoterminowe</t>
  </si>
  <si>
    <t xml:space="preserve">       6. Długoterminowe rozliczenia międzyokresowe</t>
  </si>
  <si>
    <t xml:space="preserve">          6.1. Aktywa z tytułu odroczonego podatku dochodowego</t>
  </si>
  <si>
    <t xml:space="preserve">          6.2. Inne rozliczenia międzyokresowe</t>
  </si>
  <si>
    <t xml:space="preserve">      7. Różnice kursowe z przeliczenia jednostek podporządkowanych</t>
  </si>
  <si>
    <t xml:space="preserve">          a) dodatnie różnice kursowe</t>
  </si>
  <si>
    <t xml:space="preserve">          b) ujemne różnice kursowe</t>
  </si>
  <si>
    <t xml:space="preserve">      8. Zysk (strata) z lat ubiegłych</t>
  </si>
  <si>
    <t xml:space="preserve">      9. Zysk (strata) netto</t>
  </si>
  <si>
    <t xml:space="preserve">    10. Odpisy z zysku netto w ciągu roku obrotowego (wielkość ujemna)</t>
  </si>
  <si>
    <t>II. Kapitały mniejszości</t>
  </si>
  <si>
    <t>III. Ujemna wartość firmy jednostek podporządkowanych</t>
  </si>
  <si>
    <t>IV. Zobowiązania i rezerwy na zobowiązania</t>
  </si>
  <si>
    <t xml:space="preserve">POZYCJE POZABILANSOWE  </t>
  </si>
  <si>
    <t>1. Należności warunkowe</t>
  </si>
  <si>
    <t xml:space="preserve">    1.1. Od jednostek powiązanych (z tytułu)</t>
  </si>
  <si>
    <t xml:space="preserve">            - otrzymanych gwarancji i poręczeń</t>
  </si>
  <si>
    <t xml:space="preserve">            -</t>
  </si>
  <si>
    <t xml:space="preserve">    1.2. Od pozostałych jednostek (z tytułu)</t>
  </si>
  <si>
    <t>2. Zobowiązania warunkowe</t>
  </si>
  <si>
    <t xml:space="preserve">    1.1. Na rzecz jednostek powiązanych (z tytułu)</t>
  </si>
  <si>
    <t xml:space="preserve">            - udzielonych gwarancji i poręczeń</t>
  </si>
  <si>
    <t xml:space="preserve">    1.2. Na rzecz pozostałych jednostek (z tytułu)</t>
  </si>
  <si>
    <t>3. Inne (z tytułu)</t>
  </si>
  <si>
    <t>Pozycje pozabilansowe, razem</t>
  </si>
  <si>
    <t>I. Przychody netto ze sprzedaży produktów, towarów i materiałów, w tym:</t>
  </si>
  <si>
    <t xml:space="preserve">    - od jednostek powiązanych</t>
  </si>
  <si>
    <t>II. Koszty sprzedanych produktów, towarów i materiałów, w tym:</t>
  </si>
  <si>
    <t>III. Zysk (strata) brutto ze sprzedaży (I-II)</t>
  </si>
  <si>
    <t xml:space="preserve">       1. Zysk ze zbycia niefinansowych aktywów trwałych</t>
  </si>
  <si>
    <t xml:space="preserve">       2. Dotacje</t>
  </si>
  <si>
    <t xml:space="preserve">       3. Inne przychody operacyjne</t>
  </si>
  <si>
    <t xml:space="preserve">       1. Strata ze zbycia niefinansowych aktywów trwałych</t>
  </si>
  <si>
    <t xml:space="preserve">       2. Aktualizacja wartości aktywów niefinansowych</t>
  </si>
  <si>
    <t xml:space="preserve">       3. Inne koszty operacyjne</t>
  </si>
  <si>
    <t>IX. Zysk (strata) z działalności operacyjnej (VI+VII-VIII)</t>
  </si>
  <si>
    <t>X. Przychody finansowe</t>
  </si>
  <si>
    <t xml:space="preserve">         - od jednostek powiązanych</t>
  </si>
  <si>
    <t xml:space="preserve">     2. Odsetki, w tym:</t>
  </si>
  <si>
    <t xml:space="preserve">     3. Zysk ze zbycia inwestycji</t>
  </si>
  <si>
    <t xml:space="preserve">     4. Aktualizacja wartości inwestycji</t>
  </si>
  <si>
    <t xml:space="preserve">     5. Inne</t>
  </si>
  <si>
    <t>XI. Koszty finansowe</t>
  </si>
  <si>
    <t xml:space="preserve">     1. Odsetki, w tym:</t>
  </si>
  <si>
    <t xml:space="preserve">         - dla jednostek powiązanych</t>
  </si>
  <si>
    <t xml:space="preserve">     3. Aktualizacja wartości inwestycji</t>
  </si>
  <si>
    <t xml:space="preserve">     4. Inne</t>
  </si>
  <si>
    <t xml:space="preserve">         1. Zyski nadzwyczajne</t>
  </si>
  <si>
    <t xml:space="preserve">         2. Straty nadzwyczajne</t>
  </si>
  <si>
    <t>Zysk (strata) netto (zanualizowany)</t>
  </si>
  <si>
    <t xml:space="preserve">Średnia ważona rozwodniona liczba akcji zwykłych </t>
  </si>
  <si>
    <t xml:space="preserve">SKONSOLIDOWANY                                                     RACHUNEK ZYSKÓW I STRAT </t>
  </si>
  <si>
    <t>XII. Zysk (strata) na sprzedaży całości lub części udziałów jednostek podporządkowanych</t>
  </si>
  <si>
    <t>XIII. Zysk (strata) z działalności gospodarczej (IX+X-XI+/-XII)</t>
  </si>
  <si>
    <t>XIV. Wynik zdarzeń nadzwyczajnych (XIV.1. - XIV.2.)</t>
  </si>
  <si>
    <t>XV. Odpis wartości firmy jednostek podporządkowanych</t>
  </si>
  <si>
    <t>XVI. Odpis ujemnej wartości firmy jednostek podporządkowanych</t>
  </si>
  <si>
    <t>XVII. Zysk (strata) brutto (XIII+/-XIV-XV+XVI)</t>
  </si>
  <si>
    <t>XVIII. Podatek dochodowy</t>
  </si>
  <si>
    <t xml:space="preserve">           a) część bieżąca</t>
  </si>
  <si>
    <t xml:space="preserve">           b) część odroczona</t>
  </si>
  <si>
    <t>XIX. Pozostałe obowiązkowe zmniejszenia zysku (zwiększenia straty)</t>
  </si>
  <si>
    <t>XX. Udział w zyskach (stratach) netto jednostek podporządkowanych wycenianych metodą praw własności</t>
  </si>
  <si>
    <t>XXI. (Zyski) straty mniejszości</t>
  </si>
  <si>
    <t>XXII. Zysk (strata) netto (XVII-XVIII-XIX+/-XX+/-XXI)</t>
  </si>
  <si>
    <t>I. Kapitał  własny na początek okresu (BO)</t>
  </si>
  <si>
    <t>I.a. Kapitał  własny na początek okresu  (BO), po uzgodnieniu do danych porównywalnych</t>
  </si>
  <si>
    <t>II. Kapitał własny na koniec okresu (BZ )</t>
  </si>
  <si>
    <t>III. Kapitał własny, po uwzględnieniu proponowanego podziału zysku (pokrycia straty)</t>
  </si>
  <si>
    <t>I. Wpływy</t>
  </si>
  <si>
    <t xml:space="preserve">      1. Sprzedaż</t>
  </si>
  <si>
    <t xml:space="preserve">      2. Inne wpływy z działalności operacyjnej</t>
  </si>
  <si>
    <t>II. Wydatki</t>
  </si>
  <si>
    <t xml:space="preserve">      1. Dostawy i usługi</t>
  </si>
  <si>
    <t xml:space="preserve">      2. Wynagrodzenia netto</t>
  </si>
  <si>
    <t xml:space="preserve">      3. Ubezpieczenia społeczne i zdrowotne oraz inne świadczenia</t>
  </si>
  <si>
    <t xml:space="preserve">      4. Podatki i opłaty o charakterze publicznoprawnym</t>
  </si>
  <si>
    <t xml:space="preserve">      5. Inne wydatki operacyjne</t>
  </si>
  <si>
    <t xml:space="preserve">I. Wpływy </t>
  </si>
  <si>
    <t xml:space="preserve">      1. Zbycie wartości niematerialnych i prawnych oraz rzeczowych aktywów trwałych</t>
  </si>
  <si>
    <t xml:space="preserve">      2. Zbycie inwestycji w nieruchomości oraz wartości niematerialne i prawne</t>
  </si>
  <si>
    <t xml:space="preserve">      3. Z aktywów finansowych, w tym:</t>
  </si>
  <si>
    <t xml:space="preserve">          a) w jednostkach powiązanych</t>
  </si>
  <si>
    <t xml:space="preserve">              - zbycie aktywów finansowych</t>
  </si>
  <si>
    <t xml:space="preserve">              - dywidendy i udziały w zyskach</t>
  </si>
  <si>
    <t xml:space="preserve">              - spłata udzielonych pożyczek długoterminowych</t>
  </si>
  <si>
    <t xml:space="preserve">              - odsetki</t>
  </si>
  <si>
    <t xml:space="preserve">              - inne wpływy z aktywów finansowych</t>
  </si>
  <si>
    <t xml:space="preserve">          b) w pozostałych jednostkach </t>
  </si>
  <si>
    <t xml:space="preserve">      4. Inne wpływy inwestycyjne</t>
  </si>
  <si>
    <t xml:space="preserve">      1. Nabycie wartości niematerialnych i prawnych oraz rzeczowych aktywów trwałych</t>
  </si>
  <si>
    <t xml:space="preserve">      2. Inwestycje w nieruchomości oraz wartości niematerialne i prawne</t>
  </si>
  <si>
    <t xml:space="preserve">      3. Na aktywa finansowe, w tym:</t>
  </si>
  <si>
    <t xml:space="preserve">              - nabycie aktywów finansowych</t>
  </si>
  <si>
    <t xml:space="preserve">      1. Wpływy netto z emisji akcji (wydania udziałów) i innych instrumentów kapitałowych oraz dopłat do kapitału</t>
  </si>
  <si>
    <t xml:space="preserve">      2. Kredyty i pożyczki</t>
  </si>
  <si>
    <t xml:space="preserve">      3. Emisja dłużnych papierów wartościowych</t>
  </si>
  <si>
    <t xml:space="preserve">      4. Inne wpływy finansowe</t>
  </si>
  <si>
    <t xml:space="preserve">II. Wydatki </t>
  </si>
  <si>
    <t xml:space="preserve">      1. Nabycie akcji (udziałów) własnych</t>
  </si>
  <si>
    <t xml:space="preserve">      2. Dywidendy i inne wypłaty na rzecz właścicieli</t>
  </si>
  <si>
    <t xml:space="preserve">      3. Inne, niż wpłaty na rzecz właścicieli, wydatki z tytułu podziału zysku</t>
  </si>
  <si>
    <t xml:space="preserve">      4. Spłaty kredytów i pożyczek</t>
  </si>
  <si>
    <t xml:space="preserve">      5. Wykup dłużnych papierów wartościowych</t>
  </si>
  <si>
    <t xml:space="preserve">      6. Z tytulu innych zobowiązań finansowych</t>
  </si>
  <si>
    <t xml:space="preserve">      7. Płatności zobowiązań z tytułu umów leasingu finansowego</t>
  </si>
  <si>
    <t xml:space="preserve">      8. Odsetki</t>
  </si>
  <si>
    <t xml:space="preserve">      9. Inne wydatki finansowe</t>
  </si>
  <si>
    <t>E. Bilansowa zmiana stanu środków pieniężnych, w tym:</t>
  </si>
  <si>
    <t xml:space="preserve">    - zmiana stanu środków pieniężnych z tytułu różnic kursowych </t>
  </si>
  <si>
    <t>G. Środki pieniężne na koniec okresu (F+/- D), w tym:</t>
  </si>
  <si>
    <t xml:space="preserve">    - o ograniczonej możliwości dysponowania</t>
  </si>
  <si>
    <t xml:space="preserve">SKONSOLIDOWANY                                                RACHUNEK PRZEPŁYWÓW PIENIĘŻNYCH   </t>
  </si>
  <si>
    <t xml:space="preserve">      3. Amortyzacja, w tym:</t>
  </si>
  <si>
    <t xml:space="preserve">      5. Odsetki i udziały w zyskach (dywidendy)</t>
  </si>
  <si>
    <t xml:space="preserve">      7. Zmiana stanu rezerw</t>
  </si>
  <si>
    <t xml:space="preserve">      8. Zmiana stanu zapasów</t>
  </si>
  <si>
    <t xml:space="preserve">      9. Zmiana stanu należności</t>
  </si>
  <si>
    <t xml:space="preserve">     10. Zmiana stanu zobowiązań krótkoterminowych, z wyjątkiem pożyczek i  kredytów</t>
  </si>
  <si>
    <t xml:space="preserve">     11. Zmiana stanu rozliczeń międzyokresowych</t>
  </si>
  <si>
    <t xml:space="preserve">     12. Inne korekty</t>
  </si>
  <si>
    <t xml:space="preserve">      4. Dywidendy i inne udziały w zyskach wypłacone mniejszości</t>
  </si>
  <si>
    <t xml:space="preserve">      5. Inne wydatki inwestycyjne</t>
  </si>
  <si>
    <t xml:space="preserve">ZESTAWIENIE ZMIAN                                                                W SKONSOLIDOWANYM KAPITALE WŁASNYM   </t>
  </si>
  <si>
    <t>V. Przepływy pieniężne netto z działalności operacyjnej</t>
  </si>
  <si>
    <t>VI. Przepływy pieniężne netto z działalności inwestycyjnej</t>
  </si>
  <si>
    <t>VII. Przepływy pieniężne netto z działalności finansowej</t>
  </si>
  <si>
    <t xml:space="preserve">     2. Strata ze zbycia inwestycji</t>
  </si>
  <si>
    <t xml:space="preserve">     1. Dywidendy i udziały w zyskach, w tym:</t>
  </si>
  <si>
    <t xml:space="preserve">              - udzielone pożyczki długoterminowe</t>
  </si>
  <si>
    <t xml:space="preserve">A. Przepływy środków pieniężnych z działalności operacyjnej - metoda bezpośrednia  </t>
  </si>
  <si>
    <t>III. Przepływy pieniężne netto z działalności operacyjnej (I+/-II)</t>
  </si>
  <si>
    <t>III. Przepływy pieniężne netto z działalności operacyjnej (I-II)</t>
  </si>
  <si>
    <t xml:space="preserve">A. Przepływy środków pieniężnych z działalności operacyjne - metoda pośrednia </t>
  </si>
  <si>
    <t xml:space="preserve">B. Przepływy środków pieniężnych z działalności inwestycyjnej </t>
  </si>
  <si>
    <t>III. Przepływy pieniężne netto z działalności inwestycyjnej (I-II)</t>
  </si>
  <si>
    <t>C. Przepływy środków pieniężnych z działalności finansowej</t>
  </si>
  <si>
    <t>III. Przepływy pieniężne netto z działalności finansowej (I-II)</t>
  </si>
  <si>
    <t>D. Przepływy pieniężne netto, razem (A.III+/-B.III+/-C.III)</t>
  </si>
  <si>
    <t xml:space="preserve">      2. Należne wpłaty kapitał zakładowy (wielkość ujemna)</t>
  </si>
  <si>
    <t xml:space="preserve">   a) zmiany przyjętych zasad (polityki) rachunkowości</t>
  </si>
  <si>
    <t xml:space="preserve">   b) korekty błędów  podstawowych</t>
  </si>
  <si>
    <t xml:space="preserve">     1. Kapitał zakładowy na początek okresu</t>
  </si>
  <si>
    <t xml:space="preserve">         1.1. Zmiany kapitału zakładowego</t>
  </si>
  <si>
    <t xml:space="preserve">               a) zwiększenia (z tytułu)</t>
  </si>
  <si>
    <t xml:space="preserve">                   - emisji akcji (wydania udziałów)</t>
  </si>
  <si>
    <t xml:space="preserve">                   -</t>
  </si>
  <si>
    <t xml:space="preserve">               b) zmniejszenia (z tytułu)</t>
  </si>
  <si>
    <t xml:space="preserve">                   - umorzenia akcji (udziałów)</t>
  </si>
  <si>
    <t xml:space="preserve">          1.2. Kapitał zakładowy na koniec okresu</t>
  </si>
  <si>
    <t xml:space="preserve">      2. Należne wpłaty na kapitał zakładowy na początek  okresu</t>
  </si>
  <si>
    <t xml:space="preserve">          2.1. Zmiany należnych wpłat na kapitał zakładowy</t>
  </si>
  <si>
    <t xml:space="preserve">                 a) zwiększenia (z tytułu)</t>
  </si>
  <si>
    <t xml:space="preserve">                     - </t>
  </si>
  <si>
    <t xml:space="preserve">                     -</t>
  </si>
  <si>
    <t xml:space="preserve">                 b) zmniejszenia (z tytułu)</t>
  </si>
  <si>
    <t xml:space="preserve">          2.2. Należne wpłaty na kapitał zakładowy na koniec okresu</t>
  </si>
  <si>
    <t xml:space="preserve">      3. Akcje (udziały) własne na początek okresu</t>
  </si>
  <si>
    <t xml:space="preserve">           3.1. Zmiany akcji (udziałów) własnych</t>
  </si>
  <si>
    <t xml:space="preserve">                  a) zwiększenia (z tytułu)</t>
  </si>
  <si>
    <t xml:space="preserve">                      - </t>
  </si>
  <si>
    <t xml:space="preserve">                  b) zmniejszenia (z tytułu)</t>
  </si>
  <si>
    <t xml:space="preserve">           3.2. Akcje (udziały) własne na koniec okresu</t>
  </si>
  <si>
    <t xml:space="preserve">       4. Kapitał zapasowy na początek okresu</t>
  </si>
  <si>
    <t xml:space="preserve">           4.1. Zmiany kapitału zapasowego</t>
  </si>
  <si>
    <t xml:space="preserve">                    - emisji akcji powyżej wartości nominalnej</t>
  </si>
  <si>
    <t xml:space="preserve">                    - z podziału zysku (ustawowo)</t>
  </si>
  <si>
    <t xml:space="preserve">                    - z podziału zysku (ponad wymaganą ustawowo minimalną wartość)</t>
  </si>
  <si>
    <t xml:space="preserve">                    - pokrycia straty</t>
  </si>
  <si>
    <t xml:space="preserve">                    -</t>
  </si>
  <si>
    <t xml:space="preserve">         4.2. Kapitał zapasowy na koniec okresu</t>
  </si>
  <si>
    <t xml:space="preserve">     5. Kapitał z aktualizacji wyceny na początek okresu</t>
  </si>
  <si>
    <t xml:space="preserve">         5.1. Zmiany kapitału z aktualizacji wyceny</t>
  </si>
  <si>
    <t xml:space="preserve">                   - zbycia środków trwałych</t>
  </si>
  <si>
    <t xml:space="preserve">         5.2. Kapitał z aktualizacji wyceny na koniec okresu</t>
  </si>
  <si>
    <t xml:space="preserve">    6. Pozostałe kapitały rezerwowe na początek okresu</t>
  </si>
  <si>
    <t xml:space="preserve">         6.1. Zmiany pozostałych kapitałów rezerwowych</t>
  </si>
  <si>
    <t xml:space="preserve">        6.2. Pozostałe kapitały rezerwowe na koniec okresu</t>
  </si>
  <si>
    <t xml:space="preserve">              a) zmiany przyjętych zasad (polityki) rachunkowości</t>
  </si>
  <si>
    <t xml:space="preserve">              b) korekty błędów  podstawowych</t>
  </si>
  <si>
    <t xml:space="preserve">              a) zwiększenia (z tytułu)</t>
  </si>
  <si>
    <t xml:space="preserve">                  -</t>
  </si>
  <si>
    <t xml:space="preserve">              b) zmniejszenia (z tytułu)</t>
  </si>
  <si>
    <t xml:space="preserve">             a) zmiany przyjętych zasad (polityki) rachunkowości</t>
  </si>
  <si>
    <t xml:space="preserve">             b) korekty błędów  podstawowych</t>
  </si>
  <si>
    <t xml:space="preserve">                  - przeniesienia straty z lat ubiegłych do pokrycia</t>
  </si>
  <si>
    <t xml:space="preserve">                  - </t>
  </si>
  <si>
    <t xml:space="preserve">        a) zysk netto</t>
  </si>
  <si>
    <t xml:space="preserve">        b) strata netto</t>
  </si>
  <si>
    <t xml:space="preserve">        c) odpisy z zysku</t>
  </si>
  <si>
    <t xml:space="preserve">    7. Różnice kursowe z przeliczenia jednostek podporządkowanych</t>
  </si>
  <si>
    <t xml:space="preserve">    8. Zysk (strata) z lat ubiegłych na początek okresu</t>
  </si>
  <si>
    <t xml:space="preserve">        8.1. Zysk z lat ubiegłych na początek okresu</t>
  </si>
  <si>
    <t xml:space="preserve">        8.2. Zysk z lat ubiegłych, na początek okresu, po uzgodnieniu do danych porównywalnych</t>
  </si>
  <si>
    <t xml:space="preserve">       8.3. Zysk z lat ubiegłych na koniec okresu</t>
  </si>
  <si>
    <t xml:space="preserve">       8.4. Strata z lat ubiegłych na początek okresu</t>
  </si>
  <si>
    <t xml:space="preserve">       8.5. Strata z lat ubiegłych na początek okresu, po uzgodnieniu do danych porównywalnych</t>
  </si>
  <si>
    <t xml:space="preserve">        8.6. Strata z lat ubiegłych na koniec okresu</t>
  </si>
  <si>
    <t xml:space="preserve">        8.7. Zysk (strata) z lat ubiegłych na koniec okresu</t>
  </si>
  <si>
    <t xml:space="preserve">    9. Wynik netto</t>
  </si>
  <si>
    <t xml:space="preserve">          - odpisy wartości firmy jednostek podporządkowanych lub ujemnej wartości firmy jednostek podporządkowanych</t>
  </si>
  <si>
    <t>w tys. EUR</t>
  </si>
  <si>
    <t xml:space="preserve">WYBRANE DANE FINANSOWE                                                                     </t>
  </si>
  <si>
    <t>II. Zysk (strata) z działalności operacyjnej</t>
  </si>
  <si>
    <t>VIII. Przepływy pieniężne netto, razem</t>
  </si>
  <si>
    <t xml:space="preserve">IX. Aktywa razem </t>
  </si>
  <si>
    <t>X. Zobowiązania i rezerwy na zobowiązania</t>
  </si>
  <si>
    <t>XI. Zobowiazania długoterminowe</t>
  </si>
  <si>
    <t xml:space="preserve">XII. Zobowiązania krótkoterminowe </t>
  </si>
  <si>
    <t xml:space="preserve">XIII. Kapitał własny </t>
  </si>
  <si>
    <t xml:space="preserve">XIV. Kapitał zakładowy </t>
  </si>
  <si>
    <t xml:space="preserve">XV. Liczba akcji </t>
  </si>
  <si>
    <t xml:space="preserve">XVI. Zysk (strata) na jedną akcję zwykłą (w zł / EUR) </t>
  </si>
  <si>
    <t xml:space="preserve">XVII. Rozwodniony zysk (strata) na jedną akcję zwykłą (w zł / EUR) </t>
  </si>
  <si>
    <t>XVIII. Wartość księgowa na jedną akcję w (zł / EUR)</t>
  </si>
  <si>
    <t>XIX. Rozwodniona wartość księgowa na jedną akcję (w zł / EUR)</t>
  </si>
  <si>
    <t>XX. Zadeklarowana lub wypłacona dywidenda na jedną akcję (w zł / EUR)</t>
  </si>
  <si>
    <t xml:space="preserve">                b) zmniejszenia (z tytułu)</t>
  </si>
  <si>
    <t xml:space="preserve">Zgodnie z § 57 ust. 2 Rozporządzenia Rady Ministrów z dnia 16 października 2001 r. </t>
  </si>
  <si>
    <t xml:space="preserve">SKONSOLIDOWANY BILANS                                                                                                                             </t>
  </si>
  <si>
    <t xml:space="preserve">                 (data przekazania)</t>
  </si>
  <si>
    <t xml:space="preserve"> - Dz.U. Nr  139, poz. 1569 i z 2002 r. Nr 31, poz. 280</t>
  </si>
  <si>
    <t xml:space="preserve">   - do jednostek powiązanych</t>
  </si>
  <si>
    <t xml:space="preserve">                    -koszty emisji</t>
  </si>
  <si>
    <r>
      <t xml:space="preserve"> </t>
    </r>
    <r>
      <rPr>
        <sz val="9"/>
        <rFont val="Arial"/>
        <family val="2"/>
      </rPr>
      <t xml:space="preserve">     1. Zyski (straty) mniejszości</t>
    </r>
  </si>
  <si>
    <r>
      <t xml:space="preserve">     </t>
    </r>
    <r>
      <rPr>
        <sz val="9"/>
        <rFont val="Arial"/>
        <family val="2"/>
      </rPr>
      <t xml:space="preserve"> 2. Udział w (zyskach) stratach netto jednostek wycenianych metodą praw własności</t>
    </r>
  </si>
  <si>
    <t>-</t>
  </si>
  <si>
    <t>Liczba akcji*</t>
  </si>
  <si>
    <t>Z uwagi na fakt, że Jednostka Dominująca w 2003 roku była spółką z ograniczoną odpowiedzialnością, za wartość odpowiadającą liczbie akcji przyjęto liczbę udziałów</t>
  </si>
  <si>
    <t>Jerzy Wiśniewski - Prezes Zarządu</t>
  </si>
  <si>
    <t>Małgorzata Wiśniewska - Wiceprezes Zarządu</t>
  </si>
  <si>
    <t>Tomasz Woroch - Wiceprezes Zarządu</t>
  </si>
  <si>
    <t>Przemysław Szkudlarczyk - Wiceprezes Zarządu</t>
  </si>
  <si>
    <t>Tomasz Tomczak - Członek Zarządu</t>
  </si>
  <si>
    <t>Sporządzający:</t>
  </si>
  <si>
    <t>Osoby reprezentujące Grupę Kapitałową PBG S.A.</t>
  </si>
  <si>
    <t>Elżbieta Podolak</t>
  </si>
  <si>
    <t>Zastępca Głównego Księgowego</t>
  </si>
  <si>
    <t xml:space="preserve">Zarząd Grupy Kapitałowej PBG S.A. </t>
  </si>
  <si>
    <t xml:space="preserve">                  -podział zysku roku poprzedniego - na kapitał zapasowy</t>
  </si>
  <si>
    <t xml:space="preserve">                  -podział zysku roku poprzedniego - na ZFŚS</t>
  </si>
  <si>
    <t>SA-QS III / 2004</t>
  </si>
  <si>
    <t>Data 14.11.2004.</t>
  </si>
  <si>
    <t xml:space="preserve">III kwartały            narastająco               (rok bieżący)              okres od 01.01.2004  do 30.09.2004            </t>
  </si>
  <si>
    <t xml:space="preserve">III kwartały           narastająco                         (rok poprz.)             okres od 01.01.2003                       do 30.09.2003                </t>
  </si>
  <si>
    <t xml:space="preserve">stan na            30.09.2004.      koniec kwartału           (rok bieżący)              </t>
  </si>
  <si>
    <t xml:space="preserve">stan na          30.06.2004      koniec poprz.                   kwartału                    (rok bieżący)                           </t>
  </si>
  <si>
    <t xml:space="preserve">stan na          30.09.2003           koniec kwartału                     (rok poprz.)                         </t>
  </si>
  <si>
    <t xml:space="preserve">stan na          30.06.2003           koniec poprz.                   kwartału                     (rok poprz.)                  </t>
  </si>
  <si>
    <t xml:space="preserve">III kwartał          (rok bieżący)                         okres od 01.07.2004                     do 30.09.2004                             </t>
  </si>
  <si>
    <t xml:space="preserve">III kwartały           narastająco          (rok bieżący)                         okres od 01.01.2004.                  do 30.09.2004                              </t>
  </si>
  <si>
    <t xml:space="preserve">III kwartał          (rok poprz.)                         okres od 01.07.2003              do 30.09.2003                              </t>
  </si>
  <si>
    <t xml:space="preserve">III kwartały            narastająco           (rok poprz.)                         okres od 01.01.2003                          do 30.09.2003                              </t>
  </si>
  <si>
    <r>
      <t xml:space="preserve">podaje do wiadomości skonsolidowany raport kwartalny za III kwartał roku obrotowego 2004    </t>
    </r>
    <r>
      <rPr>
        <sz val="8"/>
        <rFont val="Arial"/>
        <family val="2"/>
      </rPr>
      <t>dnia 14.11.2004.</t>
    </r>
  </si>
  <si>
    <t xml:space="preserve">                  -zysk Grupy Kapitałowej za poprzednie dwa kwartały</t>
  </si>
  <si>
    <t xml:space="preserve">                  -strata Grupy Kapitałowej za poprzednie kwartały</t>
  </si>
  <si>
    <t xml:space="preserve">                  - reklasyfikacja spółki zależnej na stowarzyszoną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</si>
</sst>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-mmm\-yy"/>
    <numFmt numFmtId="165" formatCode="dd\-mmm"/>
    <numFmt numFmtId="166" formatCode="mmm\-yy"/>
    <numFmt numFmtId="167" formatCode="#,##0;\-#,##0"/>
    <numFmt numFmtId="168" formatCode="#,##0;[Red]\-#,##0"/>
    <numFmt numFmtId="169" formatCode="#,##0.00;\-#,##0.00"/>
    <numFmt numFmtId="170" formatCode="#,##0.00;[Red]\-#,##0.00"/>
    <numFmt numFmtId="171" formatCode="#,##0&quot;zł&quot;;\-#,##0&quot;zł&quot;"/>
    <numFmt numFmtId="172" formatCode="#,##0&quot;zł&quot;;[Red]\-#,##0&quot;zł&quot;"/>
    <numFmt numFmtId="173" formatCode="#,##0.00&quot;zł&quot;;\-#,##0.00&quot;zł&quot;"/>
    <numFmt numFmtId="174" formatCode="#,##0.00&quot;zł&quot;;[Red]\-#,##0.00&quot;zł&quot;"/>
    <numFmt numFmtId="175" formatCode="d\.m\.yy"/>
    <numFmt numFmtId="176" formatCode="d\.mmm\.yy"/>
    <numFmt numFmtId="177" formatCode="d\.mmm"/>
    <numFmt numFmtId="178" formatCode="mmm\.yy"/>
    <numFmt numFmtId="179" formatCode="d\.m\.yy\ h:mm"/>
    <numFmt numFmtId="180" formatCode="#,##0.0;[Red]\-#,##0.0"/>
    <numFmt numFmtId="181" formatCode="0,000"/>
    <numFmt numFmtId="182" formatCode="#,##0.0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6" fillId="2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Continuous" vertical="center" wrapText="1"/>
    </xf>
    <xf numFmtId="0" fontId="11" fillId="2" borderId="4" xfId="0" applyFont="1" applyFill="1" applyBorder="1" applyAlignment="1">
      <alignment horizontal="centerContinuous" vertical="center" wrapText="1"/>
    </xf>
    <xf numFmtId="0" fontId="11" fillId="2" borderId="5" xfId="0" applyFont="1" applyFill="1" applyBorder="1" applyAlignment="1">
      <alignment horizontal="centerContinuous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3" fontId="6" fillId="0" borderId="5" xfId="0" applyNumberFormat="1" applyFont="1" applyBorder="1" applyAlignment="1" applyProtection="1">
      <alignment horizontal="right" vertical="center"/>
      <protection locked="0"/>
    </xf>
    <xf numFmtId="3" fontId="6" fillId="0" borderId="5" xfId="0" applyNumberFormat="1" applyFont="1" applyBorder="1" applyAlignment="1" applyProtection="1">
      <alignment vertical="center"/>
      <protection locked="0"/>
    </xf>
    <xf numFmtId="3" fontId="6" fillId="0" borderId="5" xfId="0" applyNumberFormat="1" applyFont="1" applyFill="1" applyBorder="1" applyAlignment="1" applyProtection="1">
      <alignment horizontal="right" vertical="center"/>
      <protection locked="0"/>
    </xf>
    <xf numFmtId="3" fontId="6" fillId="0" borderId="5" xfId="0" applyNumberFormat="1" applyFont="1" applyFill="1" applyBorder="1" applyAlignment="1">
      <alignment horizontal="right" vertical="center" wrapText="1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4" fontId="6" fillId="0" borderId="5" xfId="0" applyNumberFormat="1" applyFont="1" applyFill="1" applyBorder="1" applyAlignment="1" applyProtection="1">
      <alignment horizontal="right" vertical="center"/>
      <protection locked="0"/>
    </xf>
    <xf numFmtId="4" fontId="6" fillId="0" borderId="5" xfId="0" applyNumberFormat="1" applyFont="1" applyBorder="1" applyAlignment="1" applyProtection="1">
      <alignment vertical="center"/>
      <protection locked="0"/>
    </xf>
    <xf numFmtId="4" fontId="6" fillId="2" borderId="5" xfId="0" applyNumberFormat="1" applyFont="1" applyFill="1" applyBorder="1" applyAlignment="1" applyProtection="1">
      <alignment horizontal="right" vertical="center"/>
      <protection locked="0"/>
    </xf>
    <xf numFmtId="4" fontId="6" fillId="0" borderId="5" xfId="0" applyNumberFormat="1" applyFont="1" applyFill="1" applyBorder="1" applyAlignment="1">
      <alignment horizontal="right" vertical="center" wrapText="1"/>
    </xf>
    <xf numFmtId="3" fontId="6" fillId="2" borderId="7" xfId="0" applyNumberFormat="1" applyFont="1" applyFill="1" applyBorder="1" applyAlignment="1" applyProtection="1">
      <alignment vertical="center"/>
      <protection locked="0"/>
    </xf>
    <xf numFmtId="0" fontId="9" fillId="2" borderId="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5" xfId="0" applyFont="1" applyFill="1" applyBorder="1" applyAlignment="1">
      <alignment horizontal="left" vertical="center"/>
    </xf>
    <xf numFmtId="3" fontId="12" fillId="0" borderId="5" xfId="0" applyNumberFormat="1" applyFont="1" applyFill="1" applyBorder="1" applyAlignment="1">
      <alignment horizontal="right" vertical="center" wrapText="1"/>
    </xf>
    <xf numFmtId="3" fontId="13" fillId="0" borderId="5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left" vertical="center" wrapText="1"/>
    </xf>
    <xf numFmtId="3" fontId="14" fillId="0" borderId="5" xfId="0" applyNumberFormat="1" applyFont="1" applyBorder="1" applyAlignment="1" applyProtection="1">
      <alignment horizontal="right" vertical="center"/>
      <protection locked="0"/>
    </xf>
    <xf numFmtId="3" fontId="14" fillId="0" borderId="5" xfId="0" applyNumberFormat="1" applyFont="1" applyFill="1" applyBorder="1" applyAlignment="1" applyProtection="1">
      <alignment horizontal="right" vertical="center"/>
      <protection locked="0"/>
    </xf>
    <xf numFmtId="3" fontId="13" fillId="0" borderId="5" xfId="0" applyNumberFormat="1" applyFont="1" applyBorder="1" applyAlignment="1" applyProtection="1">
      <alignment horizontal="right" vertical="center"/>
      <protection locked="0"/>
    </xf>
    <xf numFmtId="3" fontId="13" fillId="0" borderId="5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14" fillId="0" borderId="5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left" vertical="center" wrapText="1"/>
    </xf>
    <xf numFmtId="3" fontId="6" fillId="2" borderId="0" xfId="0" applyNumberFormat="1" applyFont="1" applyFill="1" applyBorder="1" applyAlignment="1" applyProtection="1">
      <alignment horizontal="right" vertical="center"/>
      <protection locked="0"/>
    </xf>
    <xf numFmtId="3" fontId="13" fillId="0" borderId="0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 wrapText="1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0" fontId="5" fillId="2" borderId="5" xfId="0" applyFont="1" applyFill="1" applyBorder="1" applyAlignment="1">
      <alignment horizontal="left" vertical="center"/>
    </xf>
    <xf numFmtId="3" fontId="5" fillId="0" borderId="5" xfId="0" applyNumberFormat="1" applyFont="1" applyBorder="1" applyAlignment="1" applyProtection="1">
      <alignment vertical="center"/>
      <protection locked="0"/>
    </xf>
    <xf numFmtId="3" fontId="6" fillId="0" borderId="8" xfId="0" applyNumberFormat="1" applyFont="1" applyBorder="1" applyAlignment="1" applyProtection="1">
      <alignment horizontal="right" vertical="center"/>
      <protection locked="0"/>
    </xf>
    <xf numFmtId="3" fontId="6" fillId="0" borderId="8" xfId="0" applyNumberFormat="1" applyFont="1" applyFill="1" applyBorder="1" applyAlignment="1" applyProtection="1">
      <alignment vertical="center"/>
      <protection locked="0"/>
    </xf>
    <xf numFmtId="3" fontId="6" fillId="0" borderId="8" xfId="0" applyNumberFormat="1" applyFont="1" applyBorder="1" applyAlignment="1" applyProtection="1">
      <alignment vertical="center"/>
      <protection locked="0"/>
    </xf>
    <xf numFmtId="4" fontId="5" fillId="0" borderId="5" xfId="0" applyNumberFormat="1" applyFont="1" applyBorder="1" applyAlignment="1" applyProtection="1">
      <alignment vertical="center"/>
      <protection locked="0"/>
    </xf>
    <xf numFmtId="4" fontId="5" fillId="0" borderId="5" xfId="0" applyNumberFormat="1" applyFont="1" applyFill="1" applyBorder="1" applyAlignment="1" applyProtection="1">
      <alignment vertical="center"/>
      <protection locked="0"/>
    </xf>
    <xf numFmtId="0" fontId="17" fillId="2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13" fillId="2" borderId="0" xfId="0" applyFont="1" applyFill="1" applyBorder="1" applyAlignment="1">
      <alignment horizontal="center" vertical="center" wrapText="1"/>
    </xf>
    <xf numFmtId="3" fontId="13" fillId="2" borderId="5" xfId="0" applyNumberFormat="1" applyFont="1" applyFill="1" applyBorder="1" applyAlignment="1">
      <alignment horizontal="right" vertical="center" wrapText="1"/>
    </xf>
    <xf numFmtId="3" fontId="14" fillId="2" borderId="5" xfId="0" applyNumberFormat="1" applyFont="1" applyFill="1" applyBorder="1" applyAlignment="1">
      <alignment horizontal="right" vertical="center" wrapText="1"/>
    </xf>
    <xf numFmtId="3" fontId="5" fillId="2" borderId="5" xfId="0" applyNumberFormat="1" applyFont="1" applyFill="1" applyBorder="1" applyAlignment="1" applyProtection="1">
      <alignment horizontal="right" vertical="center"/>
      <protection locked="0"/>
    </xf>
    <xf numFmtId="3" fontId="6" fillId="2" borderId="5" xfId="0" applyNumberFormat="1" applyFont="1" applyFill="1" applyBorder="1" applyAlignment="1" applyProtection="1">
      <alignment horizontal="right" vertical="center"/>
      <protection locked="0"/>
    </xf>
    <xf numFmtId="3" fontId="6" fillId="3" borderId="5" xfId="0" applyNumberFormat="1" applyFont="1" applyFill="1" applyBorder="1" applyAlignment="1" applyProtection="1">
      <alignment horizontal="right" vertical="center"/>
      <protection locked="0"/>
    </xf>
    <xf numFmtId="3" fontId="6" fillId="4" borderId="5" xfId="0" applyNumberFormat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5" borderId="0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3" fontId="16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5" xfId="0" applyNumberFormat="1" applyFont="1" applyFill="1" applyBorder="1" applyAlignment="1" applyProtection="1">
      <alignment horizontal="right" vertical="center"/>
      <protection locked="0"/>
    </xf>
    <xf numFmtId="0" fontId="6" fillId="2" borderId="5" xfId="0" applyFont="1" applyFill="1" applyBorder="1" applyAlignment="1">
      <alignment horizontal="left" vertical="center" wrapText="1"/>
    </xf>
    <xf numFmtId="3" fontId="7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12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" xfId="0" applyNumberFormat="1" applyFont="1" applyFill="1" applyBorder="1" applyAlignment="1" applyProtection="1">
      <alignment horizontal="right" vertical="center"/>
      <protection locked="0"/>
    </xf>
    <xf numFmtId="0" fontId="13" fillId="5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 applyProtection="1">
      <alignment vertical="center"/>
      <protection locked="0"/>
    </xf>
    <xf numFmtId="3" fontId="5" fillId="2" borderId="5" xfId="0" applyNumberFormat="1" applyFont="1" applyFill="1" applyBorder="1" applyAlignment="1" applyProtection="1">
      <alignment vertical="center"/>
      <protection locked="0"/>
    </xf>
    <xf numFmtId="3" fontId="13" fillId="5" borderId="5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333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4D4D4D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Content.IE5\K9MBS5YR\SA-QS%20PBG%20II%20kwarta&#32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P1"/>
    </sheetNames>
    <sheetDataSet>
      <sheetData sheetId="0">
        <row r="147">
          <cell r="C147">
            <v>1415</v>
          </cell>
        </row>
        <row r="148">
          <cell r="C148">
            <v>54101</v>
          </cell>
          <cell r="E148">
            <v>40630</v>
          </cell>
        </row>
        <row r="149">
          <cell r="C149">
            <v>6467</v>
          </cell>
          <cell r="E149">
            <v>247</v>
          </cell>
        </row>
        <row r="152">
          <cell r="C152">
            <v>35892</v>
          </cell>
          <cell r="E152">
            <v>32483</v>
          </cell>
        </row>
        <row r="153">
          <cell r="C153">
            <v>11728</v>
          </cell>
          <cell r="E153">
            <v>227</v>
          </cell>
        </row>
        <row r="155">
          <cell r="C155">
            <v>336</v>
          </cell>
          <cell r="E155">
            <v>52</v>
          </cell>
        </row>
        <row r="156">
          <cell r="C156">
            <v>6808</v>
          </cell>
          <cell r="E156">
            <v>10105</v>
          </cell>
        </row>
        <row r="158">
          <cell r="C158">
            <v>2510</v>
          </cell>
        </row>
        <row r="159">
          <cell r="C159">
            <v>926</v>
          </cell>
          <cell r="E159">
            <v>54</v>
          </cell>
        </row>
        <row r="160">
          <cell r="E160">
            <v>8</v>
          </cell>
        </row>
        <row r="161">
          <cell r="C161">
            <v>1584</v>
          </cell>
          <cell r="E161">
            <v>474</v>
          </cell>
        </row>
        <row r="165">
          <cell r="C165">
            <v>1687</v>
          </cell>
          <cell r="E165">
            <v>951</v>
          </cell>
        </row>
        <row r="170">
          <cell r="C170">
            <v>1049</v>
          </cell>
          <cell r="E170">
            <v>663</v>
          </cell>
        </row>
        <row r="171">
          <cell r="C171">
            <v>125</v>
          </cell>
        </row>
        <row r="172">
          <cell r="E172">
            <v>2075</v>
          </cell>
        </row>
        <row r="174">
          <cell r="C174">
            <v>185</v>
          </cell>
          <cell r="E174">
            <v>45</v>
          </cell>
        </row>
        <row r="176">
          <cell r="C176">
            <v>2775</v>
          </cell>
          <cell r="E176">
            <v>2877</v>
          </cell>
        </row>
        <row r="178">
          <cell r="C178">
            <v>41</v>
          </cell>
        </row>
        <row r="180">
          <cell r="C180">
            <v>82</v>
          </cell>
          <cell r="E180">
            <v>1628</v>
          </cell>
        </row>
        <row r="181">
          <cell r="C181">
            <v>0</v>
          </cell>
          <cell r="E181">
            <v>-19</v>
          </cell>
        </row>
        <row r="186">
          <cell r="C186">
            <v>95</v>
          </cell>
          <cell r="E186">
            <v>296</v>
          </cell>
        </row>
        <row r="190">
          <cell r="C190">
            <v>48</v>
          </cell>
        </row>
        <row r="191">
          <cell r="C191">
            <v>1472</v>
          </cell>
          <cell r="E191">
            <v>-1197</v>
          </cell>
        </row>
        <row r="193">
          <cell r="C193">
            <v>147</v>
          </cell>
        </row>
        <row r="194">
          <cell r="C194">
            <v>45</v>
          </cell>
          <cell r="E194">
            <v>10</v>
          </cell>
        </row>
        <row r="195">
          <cell r="E195">
            <v>-3235</v>
          </cell>
        </row>
        <row r="243">
          <cell r="C243">
            <v>117398</v>
          </cell>
          <cell r="E243">
            <v>18500</v>
          </cell>
        </row>
        <row r="271">
          <cell r="C271">
            <v>-1426</v>
          </cell>
          <cell r="E271">
            <v>376</v>
          </cell>
        </row>
        <row r="282">
          <cell r="C282">
            <v>-2392</v>
          </cell>
          <cell r="E282">
            <v>-2796</v>
          </cell>
        </row>
        <row r="285">
          <cell r="C285">
            <v>3540</v>
          </cell>
        </row>
        <row r="288">
          <cell r="C288">
            <v>127650</v>
          </cell>
          <cell r="E288">
            <v>20045</v>
          </cell>
        </row>
        <row r="304">
          <cell r="C304">
            <v>3540</v>
          </cell>
          <cell r="E304">
            <v>-3235</v>
          </cell>
        </row>
        <row r="306">
          <cell r="C306">
            <v>-45</v>
          </cell>
          <cell r="E306">
            <v>-10</v>
          </cell>
        </row>
        <row r="307">
          <cell r="C307">
            <v>-147</v>
          </cell>
        </row>
        <row r="308">
          <cell r="C308">
            <v>3020</v>
          </cell>
          <cell r="E308">
            <v>3355</v>
          </cell>
        </row>
        <row r="309">
          <cell r="C309">
            <v>95</v>
          </cell>
          <cell r="E309">
            <v>296</v>
          </cell>
        </row>
        <row r="310">
          <cell r="E310">
            <v>1085</v>
          </cell>
        </row>
        <row r="311">
          <cell r="C311">
            <v>2033</v>
          </cell>
          <cell r="E311">
            <v>2865</v>
          </cell>
        </row>
        <row r="312">
          <cell r="C312">
            <v>-926</v>
          </cell>
          <cell r="E312">
            <v>-8</v>
          </cell>
        </row>
        <row r="313">
          <cell r="C313">
            <v>1655</v>
          </cell>
          <cell r="E313">
            <v>-387</v>
          </cell>
        </row>
        <row r="314">
          <cell r="C314">
            <v>1035</v>
          </cell>
          <cell r="E314">
            <v>1218</v>
          </cell>
        </row>
        <row r="315">
          <cell r="C315">
            <v>9550</v>
          </cell>
          <cell r="E315">
            <v>12271</v>
          </cell>
        </row>
        <row r="316">
          <cell r="C316">
            <v>-24522</v>
          </cell>
          <cell r="E316">
            <v>-32483</v>
          </cell>
        </row>
        <row r="317">
          <cell r="C317">
            <v>-9358</v>
          </cell>
          <cell r="E317">
            <v>-1062</v>
          </cell>
        </row>
        <row r="318">
          <cell r="E318">
            <v>365</v>
          </cell>
        </row>
        <row r="322">
          <cell r="E322">
            <v>257</v>
          </cell>
        </row>
        <row r="329">
          <cell r="C329">
            <v>62</v>
          </cell>
        </row>
        <row r="332">
          <cell r="E332">
            <v>675</v>
          </cell>
        </row>
        <row r="334">
          <cell r="C334">
            <v>4452</v>
          </cell>
          <cell r="E334">
            <v>2007</v>
          </cell>
        </row>
        <row r="335">
          <cell r="C335">
            <v>127</v>
          </cell>
          <cell r="E335">
            <v>132</v>
          </cell>
        </row>
        <row r="339">
          <cell r="C339">
            <v>2069</v>
          </cell>
          <cell r="E339">
            <v>14716</v>
          </cell>
        </row>
        <row r="343">
          <cell r="C343">
            <v>3892</v>
          </cell>
        </row>
        <row r="344">
          <cell r="C344">
            <v>3528</v>
          </cell>
        </row>
        <row r="347">
          <cell r="C347">
            <v>2615</v>
          </cell>
          <cell r="E347">
            <v>642</v>
          </cell>
        </row>
        <row r="349">
          <cell r="E349">
            <v>100</v>
          </cell>
        </row>
        <row r="353">
          <cell r="C353">
            <v>91600</v>
          </cell>
        </row>
        <row r="354">
          <cell r="C354">
            <v>25413</v>
          </cell>
          <cell r="E354">
            <v>59394</v>
          </cell>
        </row>
        <row r="356">
          <cell r="E356">
            <v>663</v>
          </cell>
        </row>
        <row r="361">
          <cell r="C361">
            <v>4812</v>
          </cell>
          <cell r="E361">
            <v>25052</v>
          </cell>
        </row>
        <row r="364">
          <cell r="C364">
            <v>704</v>
          </cell>
          <cell r="E364">
            <v>1295</v>
          </cell>
        </row>
        <row r="365">
          <cell r="C365">
            <v>2222</v>
          </cell>
          <cell r="E365">
            <v>2997</v>
          </cell>
        </row>
        <row r="366">
          <cell r="E366">
            <v>1085</v>
          </cell>
        </row>
        <row r="371">
          <cell r="E371">
            <v>5230</v>
          </cell>
        </row>
        <row r="372">
          <cell r="C372">
            <v>98367</v>
          </cell>
          <cell r="D372">
            <v>6445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387"/>
  <sheetViews>
    <sheetView showGridLines="0"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2.7109375" style="53" customWidth="1"/>
    <col min="2" max="5" width="10.7109375" style="5" customWidth="1"/>
    <col min="6" max="6" width="9.140625" style="6" customWidth="1"/>
    <col min="7" max="16384" width="9.140625" style="5" customWidth="1"/>
  </cols>
  <sheetData>
    <row r="1" spans="1:3" ht="24.75" customHeight="1">
      <c r="A1" s="2" t="s">
        <v>0</v>
      </c>
      <c r="B1" s="3" t="s">
        <v>326</v>
      </c>
      <c r="C1" s="4"/>
    </row>
    <row r="2" spans="1:3" ht="12.75" customHeight="1">
      <c r="A2" s="7"/>
      <c r="B2" s="8" t="s">
        <v>1</v>
      </c>
      <c r="C2" s="9"/>
    </row>
    <row r="3" spans="1:3" ht="13.5">
      <c r="A3" s="7"/>
      <c r="B3" s="10"/>
      <c r="C3" s="9"/>
    </row>
    <row r="4" spans="1:5" ht="38.25" customHeight="1">
      <c r="A4" s="11" t="s">
        <v>2</v>
      </c>
      <c r="B4" s="11"/>
      <c r="C4" s="11"/>
      <c r="D4" s="11"/>
      <c r="E4" s="11"/>
    </row>
    <row r="5" spans="1:5" ht="11.25">
      <c r="A5" s="7"/>
      <c r="B5" s="12"/>
      <c r="C5" s="12"/>
      <c r="D5" s="12"/>
      <c r="E5" s="12"/>
    </row>
    <row r="6" spans="1:5" ht="12.75">
      <c r="A6" s="13" t="s">
        <v>303</v>
      </c>
      <c r="B6" s="14"/>
      <c r="C6" s="14"/>
      <c r="D6" s="14"/>
      <c r="E6" s="14"/>
    </row>
    <row r="7" spans="1:5" ht="12.75">
      <c r="A7" s="13" t="s">
        <v>306</v>
      </c>
      <c r="B7" s="14"/>
      <c r="C7" s="14"/>
      <c r="D7" s="14"/>
      <c r="E7" s="14"/>
    </row>
    <row r="8" spans="1:5" ht="12.75">
      <c r="A8" s="15"/>
      <c r="B8" s="16"/>
      <c r="C8" s="16"/>
      <c r="D8" s="16"/>
      <c r="E8" s="16"/>
    </row>
    <row r="9" spans="1:4" ht="12">
      <c r="A9" s="17" t="s">
        <v>323</v>
      </c>
      <c r="B9" s="18"/>
      <c r="C9" s="18"/>
      <c r="D9" s="19"/>
    </row>
    <row r="10" spans="1:3" ht="12">
      <c r="A10" s="20" t="s">
        <v>338</v>
      </c>
      <c r="B10" s="21"/>
      <c r="C10" s="21"/>
    </row>
    <row r="11" spans="1:5" ht="12.75">
      <c r="A11" s="22"/>
      <c r="D11" s="23" t="s">
        <v>305</v>
      </c>
      <c r="E11" s="23"/>
    </row>
    <row r="12" spans="1:6" ht="12">
      <c r="A12" s="24"/>
      <c r="B12" s="25" t="s">
        <v>3</v>
      </c>
      <c r="C12" s="26"/>
      <c r="D12" s="27" t="s">
        <v>286</v>
      </c>
      <c r="E12" s="27"/>
      <c r="F12" s="1"/>
    </row>
    <row r="13" spans="1:6" ht="70.5" customHeight="1">
      <c r="A13" s="28" t="s">
        <v>287</v>
      </c>
      <c r="B13" s="29" t="s">
        <v>328</v>
      </c>
      <c r="C13" s="29" t="s">
        <v>329</v>
      </c>
      <c r="D13" s="29" t="s">
        <v>328</v>
      </c>
      <c r="E13" s="29" t="s">
        <v>329</v>
      </c>
      <c r="F13" s="1"/>
    </row>
    <row r="14" spans="1:6" ht="24" customHeight="1">
      <c r="A14" s="30" t="s">
        <v>4</v>
      </c>
      <c r="B14" s="31">
        <f>C136</f>
        <v>120876</v>
      </c>
      <c r="C14" s="31">
        <f>E136</f>
        <v>92797</v>
      </c>
      <c r="D14" s="32">
        <f aca="true" t="shared" si="0" ref="D14:D21">B14/4.6214</f>
        <v>26155.710390790668</v>
      </c>
      <c r="E14" s="31">
        <f aca="true" t="shared" si="1" ref="E14:E21">C14/4.3618</f>
        <v>21274.93236737127</v>
      </c>
      <c r="F14" s="1"/>
    </row>
    <row r="15" spans="1:6" ht="19.5" customHeight="1">
      <c r="A15" s="30" t="s">
        <v>288</v>
      </c>
      <c r="B15" s="31">
        <f>C156</f>
        <v>14878</v>
      </c>
      <c r="C15" s="31">
        <f>E156</f>
        <v>926</v>
      </c>
      <c r="D15" s="32">
        <f t="shared" si="0"/>
        <v>3219.3707534513346</v>
      </c>
      <c r="E15" s="31">
        <f t="shared" si="1"/>
        <v>212.29767527167684</v>
      </c>
      <c r="F15" s="1"/>
    </row>
    <row r="16" spans="1:6" ht="19.5" customHeight="1">
      <c r="A16" s="30" t="s">
        <v>5</v>
      </c>
      <c r="B16" s="31">
        <f>C178</f>
        <v>12790</v>
      </c>
      <c r="C16" s="31">
        <f>E178</f>
        <v>7391</v>
      </c>
      <c r="D16" s="32">
        <f t="shared" si="0"/>
        <v>2767.5596139697923</v>
      </c>
      <c r="E16" s="31">
        <f t="shared" si="1"/>
        <v>1694.4839286533083</v>
      </c>
      <c r="F16" s="1"/>
    </row>
    <row r="17" spans="1:6" ht="19.5" customHeight="1">
      <c r="A17" s="30" t="s">
        <v>6</v>
      </c>
      <c r="B17" s="31">
        <f>C185</f>
        <v>10521</v>
      </c>
      <c r="C17" s="31">
        <f>E185</f>
        <v>6482</v>
      </c>
      <c r="D17" s="32">
        <f t="shared" si="0"/>
        <v>2276.5828536807026</v>
      </c>
      <c r="E17" s="31">
        <f t="shared" si="1"/>
        <v>1486.083726901738</v>
      </c>
      <c r="F17" s="1"/>
    </row>
    <row r="18" spans="1:6" ht="19.5" customHeight="1">
      <c r="A18" s="30" t="s">
        <v>209</v>
      </c>
      <c r="B18" s="33">
        <f>C309</f>
        <v>-45747</v>
      </c>
      <c r="C18" s="33">
        <f>E309</f>
        <v>-7698</v>
      </c>
      <c r="D18" s="32">
        <f t="shared" si="0"/>
        <v>-9898.94837062362</v>
      </c>
      <c r="E18" s="31">
        <f t="shared" si="1"/>
        <v>-1764.8677151634647</v>
      </c>
      <c r="F18" s="1"/>
    </row>
    <row r="19" spans="1:6" ht="24" customHeight="1">
      <c r="A19" s="30" t="s">
        <v>210</v>
      </c>
      <c r="B19" s="33">
        <f>C340</f>
        <v>-15412</v>
      </c>
      <c r="C19" s="33">
        <f>E340</f>
        <v>-17772</v>
      </c>
      <c r="D19" s="32">
        <f t="shared" si="0"/>
        <v>-3334.9201540658673</v>
      </c>
      <c r="E19" s="31">
        <f t="shared" si="1"/>
        <v>-4074.4646705488562</v>
      </c>
      <c r="F19" s="1"/>
    </row>
    <row r="20" spans="1:6" ht="24" customHeight="1">
      <c r="A20" s="30" t="s">
        <v>211</v>
      </c>
      <c r="B20" s="33">
        <f>C357</f>
        <v>83882</v>
      </c>
      <c r="C20" s="33">
        <f>E357</f>
        <v>23217</v>
      </c>
      <c r="D20" s="32">
        <f t="shared" si="0"/>
        <v>18150.77682087679</v>
      </c>
      <c r="E20" s="31">
        <f t="shared" si="1"/>
        <v>5322.802512724105</v>
      </c>
      <c r="F20" s="1"/>
    </row>
    <row r="21" spans="1:6" ht="19.5" customHeight="1">
      <c r="A21" s="30" t="s">
        <v>289</v>
      </c>
      <c r="B21" s="33">
        <f>C358</f>
        <v>22723</v>
      </c>
      <c r="C21" s="33">
        <f>E358</f>
        <v>-2253</v>
      </c>
      <c r="D21" s="32">
        <f t="shared" si="0"/>
        <v>4916.908296187302</v>
      </c>
      <c r="E21" s="31">
        <f t="shared" si="1"/>
        <v>-516.5298729882159</v>
      </c>
      <c r="F21" s="1"/>
    </row>
    <row r="22" spans="1:6" ht="19.5" customHeight="1">
      <c r="A22" s="30" t="s">
        <v>290</v>
      </c>
      <c r="B22" s="31">
        <f>B69</f>
        <v>252911</v>
      </c>
      <c r="C22" s="34">
        <f>D69</f>
        <v>139747</v>
      </c>
      <c r="D22" s="32">
        <f aca="true" t="shared" si="2" ref="D22:D27">B22/4.3832</f>
        <v>57700.08213177587</v>
      </c>
      <c r="E22" s="34">
        <f aca="true" t="shared" si="3" ref="E22:E27">C22/4.6435</f>
        <v>30095.18682028642</v>
      </c>
      <c r="F22" s="1"/>
    </row>
    <row r="23" spans="1:6" ht="19.5" customHeight="1">
      <c r="A23" s="30" t="s">
        <v>291</v>
      </c>
      <c r="B23" s="31">
        <f>B87</f>
        <v>117981</v>
      </c>
      <c r="C23" s="34">
        <f>D87</f>
        <v>109644</v>
      </c>
      <c r="D23" s="32">
        <f t="shared" si="2"/>
        <v>26916.636247490416</v>
      </c>
      <c r="E23" s="34">
        <f t="shared" si="3"/>
        <v>23612.36136534941</v>
      </c>
      <c r="F23" s="1"/>
    </row>
    <row r="24" spans="1:6" ht="19.5" customHeight="1">
      <c r="A24" s="30" t="s">
        <v>292</v>
      </c>
      <c r="B24" s="31">
        <f>B96</f>
        <v>30524</v>
      </c>
      <c r="C24" s="34">
        <f>D96</f>
        <v>29729</v>
      </c>
      <c r="D24" s="32">
        <f t="shared" si="2"/>
        <v>6963.862018616535</v>
      </c>
      <c r="E24" s="34">
        <f t="shared" si="3"/>
        <v>6402.282760848498</v>
      </c>
      <c r="F24" s="1"/>
    </row>
    <row r="25" spans="1:6" ht="19.5" customHeight="1">
      <c r="A25" s="30" t="s">
        <v>293</v>
      </c>
      <c r="B25" s="31">
        <f>B99</f>
        <v>79510</v>
      </c>
      <c r="C25" s="34">
        <f>D99</f>
        <v>71722</v>
      </c>
      <c r="D25" s="32">
        <f t="shared" si="2"/>
        <v>18139.71527651031</v>
      </c>
      <c r="E25" s="34">
        <f t="shared" si="3"/>
        <v>15445.676752449659</v>
      </c>
      <c r="F25" s="1"/>
    </row>
    <row r="26" spans="1:6" ht="19.5" customHeight="1">
      <c r="A26" s="30" t="s">
        <v>294</v>
      </c>
      <c r="B26" s="31">
        <f>B72</f>
        <v>134624</v>
      </c>
      <c r="C26" s="34">
        <f>D72</f>
        <v>29690</v>
      </c>
      <c r="D26" s="32">
        <f t="shared" si="2"/>
        <v>30713.63387479467</v>
      </c>
      <c r="E26" s="34">
        <f t="shared" si="3"/>
        <v>6393.8839237644015</v>
      </c>
      <c r="F26" s="1"/>
    </row>
    <row r="27" spans="1:6" ht="19.5" customHeight="1">
      <c r="A27" s="30" t="s">
        <v>295</v>
      </c>
      <c r="B27" s="31">
        <f>B73</f>
        <v>10530</v>
      </c>
      <c r="C27" s="34">
        <f>D73</f>
        <v>7200</v>
      </c>
      <c r="D27" s="32">
        <f t="shared" si="2"/>
        <v>2402.3544442416496</v>
      </c>
      <c r="E27" s="34">
        <f t="shared" si="3"/>
        <v>1550.5545386023473</v>
      </c>
      <c r="F27" s="1"/>
    </row>
    <row r="28" spans="1:6" ht="19.5" customHeight="1">
      <c r="A28" s="30" t="s">
        <v>296</v>
      </c>
      <c r="B28" s="33">
        <f>B111</f>
        <v>10530000</v>
      </c>
      <c r="C28" s="34">
        <v>72000</v>
      </c>
      <c r="D28" s="35">
        <f>B28</f>
        <v>10530000</v>
      </c>
      <c r="E28" s="34">
        <v>72000</v>
      </c>
      <c r="F28" s="1"/>
    </row>
    <row r="29" spans="1:6" ht="19.5" customHeight="1">
      <c r="A29" s="30" t="s">
        <v>297</v>
      </c>
      <c r="B29" s="36">
        <f>B189</f>
        <v>1.4567901234567902</v>
      </c>
      <c r="C29" s="33" t="s">
        <v>311</v>
      </c>
      <c r="D29" s="37">
        <f>B29/4.6214</f>
        <v>0.31522701420712124</v>
      </c>
      <c r="E29" s="34" t="s">
        <v>311</v>
      </c>
      <c r="F29" s="1"/>
    </row>
    <row r="30" spans="1:6" ht="24" customHeight="1">
      <c r="A30" s="30" t="s">
        <v>298</v>
      </c>
      <c r="B30" s="33" t="s">
        <v>311</v>
      </c>
      <c r="C30" s="33" t="s">
        <v>311</v>
      </c>
      <c r="D30" s="33" t="s">
        <v>311</v>
      </c>
      <c r="E30" s="34" t="s">
        <v>311</v>
      </c>
      <c r="F30" s="1"/>
    </row>
    <row r="31" spans="1:6" ht="19.5" customHeight="1">
      <c r="A31" s="30" t="s">
        <v>299</v>
      </c>
      <c r="B31" s="38">
        <f>B112</f>
        <v>12.78480531813865</v>
      </c>
      <c r="C31" s="39">
        <f>D112</f>
        <v>412.36111111111114</v>
      </c>
      <c r="D31" s="37">
        <f>B31/4.3832</f>
        <v>2.9167743470840137</v>
      </c>
      <c r="E31" s="39">
        <f>C31/4.6435</f>
        <v>88.80394338561669</v>
      </c>
      <c r="F31" s="1"/>
    </row>
    <row r="32" spans="1:6" ht="24" customHeight="1">
      <c r="A32" s="30" t="s">
        <v>300</v>
      </c>
      <c r="B32" s="33" t="s">
        <v>311</v>
      </c>
      <c r="C32" s="33" t="s">
        <v>311</v>
      </c>
      <c r="D32" s="33" t="s">
        <v>311</v>
      </c>
      <c r="E32" s="34" t="s">
        <v>311</v>
      </c>
      <c r="F32" s="1"/>
    </row>
    <row r="33" spans="1:6" ht="24" customHeight="1">
      <c r="A33" s="30" t="s">
        <v>301</v>
      </c>
      <c r="B33" s="40">
        <v>0</v>
      </c>
      <c r="C33" s="40">
        <v>0</v>
      </c>
      <c r="D33" s="40">
        <v>0</v>
      </c>
      <c r="E33" s="34">
        <v>0</v>
      </c>
      <c r="F33" s="1"/>
    </row>
    <row r="34" spans="1:5" ht="10.5" customHeight="1">
      <c r="A34" s="7"/>
      <c r="B34" s="6"/>
      <c r="C34" s="6"/>
      <c r="D34" s="6"/>
      <c r="E34" s="6"/>
    </row>
    <row r="35" spans="1:6" s="43" customFormat="1" ht="63" customHeight="1">
      <c r="A35" s="41" t="s">
        <v>304</v>
      </c>
      <c r="B35" s="29" t="s">
        <v>330</v>
      </c>
      <c r="C35" s="29" t="s">
        <v>331</v>
      </c>
      <c r="D35" s="29" t="s">
        <v>332</v>
      </c>
      <c r="E35" s="29" t="s">
        <v>333</v>
      </c>
      <c r="F35" s="42"/>
    </row>
    <row r="36" spans="1:6" ht="19.5" customHeight="1">
      <c r="A36" s="44" t="s">
        <v>7</v>
      </c>
      <c r="B36" s="45"/>
      <c r="C36" s="45"/>
      <c r="D36" s="46"/>
      <c r="E36" s="46"/>
      <c r="F36" s="1"/>
    </row>
    <row r="37" spans="1:6" ht="19.5" customHeight="1">
      <c r="A37" s="47" t="s">
        <v>33</v>
      </c>
      <c r="B37" s="48">
        <f>B38+B40+B41+B42+B45+B54</f>
        <v>69029</v>
      </c>
      <c r="C37" s="49">
        <f>C38+C40+C41+C42+C45+C54</f>
        <v>61626</v>
      </c>
      <c r="D37" s="48">
        <f>D38+D40+D41+D42+D45+D54</f>
        <v>46815</v>
      </c>
      <c r="E37" s="48">
        <f>E38+E40+E41+E42+E45+E54</f>
        <v>90737</v>
      </c>
      <c r="F37" s="1"/>
    </row>
    <row r="38" spans="1:6" ht="19.5" customHeight="1">
      <c r="A38" s="30" t="s">
        <v>34</v>
      </c>
      <c r="B38" s="50">
        <v>237</v>
      </c>
      <c r="C38" s="51">
        <v>313</v>
      </c>
      <c r="D38" s="50">
        <v>659</v>
      </c>
      <c r="E38" s="50">
        <v>1092</v>
      </c>
      <c r="F38" s="1"/>
    </row>
    <row r="39" spans="1:6" ht="19.5" customHeight="1">
      <c r="A39" s="30" t="s">
        <v>35</v>
      </c>
      <c r="B39" s="50">
        <v>0</v>
      </c>
      <c r="C39" s="50">
        <v>0</v>
      </c>
      <c r="D39" s="50">
        <v>0</v>
      </c>
      <c r="E39" s="50">
        <v>0</v>
      </c>
      <c r="F39" s="1"/>
    </row>
    <row r="40" spans="1:6" ht="19.5" customHeight="1">
      <c r="A40" s="30" t="s">
        <v>73</v>
      </c>
      <c r="B40" s="50">
        <v>3551</v>
      </c>
      <c r="C40" s="50">
        <v>1813</v>
      </c>
      <c r="D40" s="50">
        <v>2150</v>
      </c>
      <c r="E40" s="50">
        <v>2298</v>
      </c>
      <c r="F40" s="1"/>
    </row>
    <row r="41" spans="1:6" ht="19.5" customHeight="1">
      <c r="A41" s="30" t="s">
        <v>74</v>
      </c>
      <c r="B41" s="50">
        <v>46105</v>
      </c>
      <c r="C41" s="50">
        <v>40035</v>
      </c>
      <c r="D41" s="50">
        <v>31723</v>
      </c>
      <c r="E41" s="50">
        <v>75034</v>
      </c>
      <c r="F41" s="1"/>
    </row>
    <row r="42" spans="1:6" ht="19.5" customHeight="1">
      <c r="A42" s="30" t="s">
        <v>75</v>
      </c>
      <c r="B42" s="50">
        <f>B43+B44</f>
        <v>0</v>
      </c>
      <c r="C42" s="50">
        <f>C43+C44</f>
        <v>0</v>
      </c>
      <c r="D42" s="50">
        <f>D43+D44</f>
        <v>0</v>
      </c>
      <c r="E42" s="50">
        <f>E43+E44</f>
        <v>0</v>
      </c>
      <c r="F42" s="1"/>
    </row>
    <row r="43" spans="1:6" ht="19.5" customHeight="1">
      <c r="A43" s="30" t="s">
        <v>76</v>
      </c>
      <c r="B43" s="50">
        <v>0</v>
      </c>
      <c r="C43" s="50">
        <v>0</v>
      </c>
      <c r="D43" s="50">
        <v>0</v>
      </c>
      <c r="E43" s="50">
        <v>0</v>
      </c>
      <c r="F43" s="1"/>
    </row>
    <row r="44" spans="1:6" ht="19.5" customHeight="1">
      <c r="A44" s="30" t="s">
        <v>77</v>
      </c>
      <c r="B44" s="50">
        <v>0</v>
      </c>
      <c r="C44" s="50">
        <v>0</v>
      </c>
      <c r="D44" s="50">
        <v>0</v>
      </c>
      <c r="E44" s="50">
        <v>0</v>
      </c>
      <c r="F44" s="1"/>
    </row>
    <row r="45" spans="1:6" ht="19.5" customHeight="1">
      <c r="A45" s="30" t="s">
        <v>78</v>
      </c>
      <c r="B45" s="50">
        <v>12687</v>
      </c>
      <c r="C45" s="50">
        <f>C46+C47+C48+C53</f>
        <v>14535</v>
      </c>
      <c r="D45" s="50">
        <f>D46+D47+D48+D53</f>
        <v>4575</v>
      </c>
      <c r="E45" s="50">
        <f>E46+E47+E48+E53</f>
        <v>445</v>
      </c>
      <c r="F45" s="1"/>
    </row>
    <row r="46" spans="1:6" ht="19.5" customHeight="1">
      <c r="A46" s="30" t="s">
        <v>79</v>
      </c>
      <c r="B46" s="50">
        <v>0</v>
      </c>
      <c r="C46" s="50">
        <v>0</v>
      </c>
      <c r="D46" s="50">
        <v>0</v>
      </c>
      <c r="E46" s="50">
        <v>0</v>
      </c>
      <c r="F46" s="1"/>
    </row>
    <row r="47" spans="1:6" ht="19.5" customHeight="1">
      <c r="A47" s="30" t="s">
        <v>80</v>
      </c>
      <c r="B47" s="50">
        <v>0</v>
      </c>
      <c r="C47" s="50">
        <v>0</v>
      </c>
      <c r="D47" s="50">
        <v>0</v>
      </c>
      <c r="E47" s="50">
        <v>0</v>
      </c>
      <c r="F47" s="1"/>
    </row>
    <row r="48" spans="1:6" ht="19.5" customHeight="1">
      <c r="A48" s="30" t="s">
        <v>81</v>
      </c>
      <c r="B48" s="50">
        <v>12687</v>
      </c>
      <c r="C48" s="50">
        <f>C49+C52</f>
        <v>14535</v>
      </c>
      <c r="D48" s="50">
        <f>D49+D52</f>
        <v>4575</v>
      </c>
      <c r="E48" s="50">
        <f>E49+E52</f>
        <v>445</v>
      </c>
      <c r="F48" s="1"/>
    </row>
    <row r="49" spans="1:6" ht="19.5" customHeight="1">
      <c r="A49" s="30" t="s">
        <v>82</v>
      </c>
      <c r="B49" s="50">
        <v>5916</v>
      </c>
      <c r="C49" s="50">
        <v>5703</v>
      </c>
      <c r="D49" s="50">
        <v>2465</v>
      </c>
      <c r="E49" s="50">
        <v>0</v>
      </c>
      <c r="F49" s="1"/>
    </row>
    <row r="50" spans="1:6" s="53" customFormat="1" ht="22.5">
      <c r="A50" s="30" t="s">
        <v>83</v>
      </c>
      <c r="B50" s="51">
        <v>2829</v>
      </c>
      <c r="C50" s="50">
        <v>2616</v>
      </c>
      <c r="D50" s="51">
        <v>2465</v>
      </c>
      <c r="E50" s="50">
        <v>0</v>
      </c>
      <c r="F50" s="52"/>
    </row>
    <row r="51" spans="1:6" s="53" customFormat="1" ht="22.5">
      <c r="A51" s="30" t="s">
        <v>84</v>
      </c>
      <c r="B51" s="51">
        <v>0</v>
      </c>
      <c r="C51" s="50">
        <v>0</v>
      </c>
      <c r="D51" s="51">
        <v>0</v>
      </c>
      <c r="E51" s="50">
        <v>0</v>
      </c>
      <c r="F51" s="52"/>
    </row>
    <row r="52" spans="1:6" s="53" customFormat="1" ht="19.5" customHeight="1">
      <c r="A52" s="30" t="s">
        <v>36</v>
      </c>
      <c r="B52" s="51">
        <v>6771</v>
      </c>
      <c r="C52" s="50">
        <v>8832</v>
      </c>
      <c r="D52" s="51">
        <v>2110</v>
      </c>
      <c r="E52" s="50">
        <v>445</v>
      </c>
      <c r="F52" s="52"/>
    </row>
    <row r="53" spans="1:6" ht="19.5" customHeight="1">
      <c r="A53" s="30" t="s">
        <v>85</v>
      </c>
      <c r="B53" s="50">
        <v>0</v>
      </c>
      <c r="C53" s="50">
        <v>0</v>
      </c>
      <c r="D53" s="50">
        <v>0</v>
      </c>
      <c r="E53" s="50">
        <v>0</v>
      </c>
      <c r="F53" s="1"/>
    </row>
    <row r="54" spans="1:6" ht="19.5" customHeight="1">
      <c r="A54" s="30" t="s">
        <v>86</v>
      </c>
      <c r="B54" s="50">
        <v>6449</v>
      </c>
      <c r="C54" s="50">
        <f>C55+C56</f>
        <v>4930</v>
      </c>
      <c r="D54" s="50">
        <f>D55+D56</f>
        <v>7708</v>
      </c>
      <c r="E54" s="51">
        <f>E55+E56</f>
        <v>11868</v>
      </c>
      <c r="F54" s="1"/>
    </row>
    <row r="55" spans="1:6" ht="24" customHeight="1">
      <c r="A55" s="30" t="s">
        <v>87</v>
      </c>
      <c r="B55" s="50">
        <v>3636</v>
      </c>
      <c r="C55" s="50">
        <v>2130</v>
      </c>
      <c r="D55" s="50">
        <v>4472</v>
      </c>
      <c r="E55" s="51">
        <v>8256</v>
      </c>
      <c r="F55" s="1"/>
    </row>
    <row r="56" spans="1:6" ht="19.5" customHeight="1">
      <c r="A56" s="30" t="s">
        <v>88</v>
      </c>
      <c r="B56" s="50">
        <v>2812</v>
      </c>
      <c r="C56" s="50">
        <v>2800</v>
      </c>
      <c r="D56" s="50">
        <v>3236</v>
      </c>
      <c r="E56" s="50">
        <v>3612</v>
      </c>
      <c r="F56" s="1"/>
    </row>
    <row r="57" spans="1:6" ht="19.5" customHeight="1">
      <c r="A57" s="47" t="s">
        <v>37</v>
      </c>
      <c r="B57" s="54">
        <f>B58+B59+B62+B68</f>
        <v>183882</v>
      </c>
      <c r="C57" s="54">
        <f>C58+C59+C62+C68</f>
        <v>210261</v>
      </c>
      <c r="D57" s="54">
        <f>D58+D59+D62+D68</f>
        <v>92932</v>
      </c>
      <c r="E57" s="54">
        <f>E58+E59+E62+E68</f>
        <v>96688</v>
      </c>
      <c r="F57" s="1"/>
    </row>
    <row r="58" spans="1:6" ht="19.5" customHeight="1">
      <c r="A58" s="30" t="s">
        <v>38</v>
      </c>
      <c r="B58" s="50">
        <v>7830</v>
      </c>
      <c r="C58" s="51">
        <v>6041</v>
      </c>
      <c r="D58" s="50">
        <v>4196</v>
      </c>
      <c r="E58" s="50">
        <v>3858</v>
      </c>
      <c r="F58" s="1"/>
    </row>
    <row r="59" spans="1:6" ht="19.5" customHeight="1">
      <c r="A59" s="30" t="s">
        <v>39</v>
      </c>
      <c r="B59" s="31">
        <f>B60+B61</f>
        <v>92697</v>
      </c>
      <c r="C59" s="31">
        <f>C60+C61</f>
        <v>63702</v>
      </c>
      <c r="D59" s="31">
        <f>D60+D61</f>
        <v>56661</v>
      </c>
      <c r="E59" s="31">
        <f>E60+E61</f>
        <v>60219</v>
      </c>
      <c r="F59" s="1"/>
    </row>
    <row r="60" spans="1:6" ht="19.5" customHeight="1">
      <c r="A60" s="30" t="s">
        <v>40</v>
      </c>
      <c r="B60" s="31">
        <v>2098</v>
      </c>
      <c r="C60" s="31">
        <v>3443</v>
      </c>
      <c r="D60" s="31">
        <v>190</v>
      </c>
      <c r="E60" s="31">
        <v>0</v>
      </c>
      <c r="F60" s="1"/>
    </row>
    <row r="61" spans="1:6" ht="19.5" customHeight="1">
      <c r="A61" s="30" t="s">
        <v>41</v>
      </c>
      <c r="B61" s="31">
        <v>90599</v>
      </c>
      <c r="C61" s="31">
        <v>60259</v>
      </c>
      <c r="D61" s="31">
        <v>56471</v>
      </c>
      <c r="E61" s="31">
        <v>60219</v>
      </c>
      <c r="F61" s="1"/>
    </row>
    <row r="62" spans="1:6" ht="19.5" customHeight="1">
      <c r="A62" s="30" t="s">
        <v>42</v>
      </c>
      <c r="B62" s="31">
        <f>B63+B67</f>
        <v>43004</v>
      </c>
      <c r="C62" s="31">
        <f>C63+C67</f>
        <v>106260</v>
      </c>
      <c r="D62" s="31">
        <f>D63+D67</f>
        <v>5667</v>
      </c>
      <c r="E62" s="31">
        <f>E63+E67</f>
        <v>8043</v>
      </c>
      <c r="F62" s="1"/>
    </row>
    <row r="63" spans="1:6" ht="19.5" customHeight="1">
      <c r="A63" s="30" t="s">
        <v>43</v>
      </c>
      <c r="B63" s="31">
        <v>43004</v>
      </c>
      <c r="C63" s="31">
        <f>SUM(C64:C66)</f>
        <v>106260</v>
      </c>
      <c r="D63" s="31">
        <f>SUM(D64:D66)</f>
        <v>5667</v>
      </c>
      <c r="E63" s="31">
        <f>SUM(E64:E66)</f>
        <v>8043</v>
      </c>
      <c r="F63" s="1"/>
    </row>
    <row r="64" spans="1:6" s="53" customFormat="1" ht="19.5" customHeight="1">
      <c r="A64" s="30" t="s">
        <v>44</v>
      </c>
      <c r="B64" s="33">
        <v>586</v>
      </c>
      <c r="C64" s="31">
        <v>513</v>
      </c>
      <c r="D64" s="33">
        <v>0</v>
      </c>
      <c r="E64" s="31">
        <v>0</v>
      </c>
      <c r="F64" s="52"/>
    </row>
    <row r="65" spans="1:6" ht="19.5" customHeight="1">
      <c r="A65" s="30" t="s">
        <v>45</v>
      </c>
      <c r="B65" s="31">
        <v>8976</v>
      </c>
      <c r="C65" s="31">
        <v>7380</v>
      </c>
      <c r="D65" s="31">
        <v>2690</v>
      </c>
      <c r="E65" s="31">
        <v>1598</v>
      </c>
      <c r="F65" s="1"/>
    </row>
    <row r="66" spans="1:6" ht="19.5" customHeight="1">
      <c r="A66" s="30" t="s">
        <v>46</v>
      </c>
      <c r="B66" s="31">
        <v>33443</v>
      </c>
      <c r="C66" s="31">
        <v>98367</v>
      </c>
      <c r="D66" s="31">
        <v>2977</v>
      </c>
      <c r="E66" s="31">
        <v>6445</v>
      </c>
      <c r="F66" s="1"/>
    </row>
    <row r="67" spans="1:6" ht="19.5" customHeight="1">
      <c r="A67" s="30" t="s">
        <v>47</v>
      </c>
      <c r="B67" s="31">
        <v>0</v>
      </c>
      <c r="C67" s="31">
        <v>0</v>
      </c>
      <c r="D67" s="31">
        <v>0</v>
      </c>
      <c r="E67" s="31">
        <v>0</v>
      </c>
      <c r="F67" s="1"/>
    </row>
    <row r="68" spans="1:6" ht="19.5" customHeight="1">
      <c r="A68" s="30" t="s">
        <v>48</v>
      </c>
      <c r="B68" s="31">
        <v>40351</v>
      </c>
      <c r="C68" s="31">
        <v>34258</v>
      </c>
      <c r="D68" s="31">
        <v>26408</v>
      </c>
      <c r="E68" s="31">
        <v>24568</v>
      </c>
      <c r="F68" s="1"/>
    </row>
    <row r="69" spans="1:6" ht="19.5" customHeight="1">
      <c r="A69" s="47" t="s">
        <v>8</v>
      </c>
      <c r="B69" s="55">
        <f>B37+B57</f>
        <v>252911</v>
      </c>
      <c r="C69" s="55">
        <f>C37+C57</f>
        <v>271887</v>
      </c>
      <c r="D69" s="55">
        <f>D37+D57</f>
        <v>139747</v>
      </c>
      <c r="E69" s="55">
        <f>E37+E57</f>
        <v>187425</v>
      </c>
      <c r="F69" s="1"/>
    </row>
    <row r="70" spans="1:6" ht="6" customHeight="1">
      <c r="A70" s="56"/>
      <c r="B70" s="57"/>
      <c r="C70" s="57"/>
      <c r="D70" s="57"/>
      <c r="E70" s="58"/>
      <c r="F70" s="1"/>
    </row>
    <row r="71" spans="1:6" ht="19.5" customHeight="1">
      <c r="A71" s="59" t="s">
        <v>9</v>
      </c>
      <c r="B71" s="31"/>
      <c r="C71" s="31"/>
      <c r="D71" s="31"/>
      <c r="E71" s="46"/>
      <c r="F71" s="1"/>
    </row>
    <row r="72" spans="1:6" ht="19.5" customHeight="1">
      <c r="A72" s="47" t="s">
        <v>10</v>
      </c>
      <c r="B72" s="55">
        <f>SUM(B73:B84)</f>
        <v>134624</v>
      </c>
      <c r="C72" s="55">
        <f>SUM(C73:C84)</f>
        <v>127650</v>
      </c>
      <c r="D72" s="55">
        <f>SUM(D73:D84)</f>
        <v>29690</v>
      </c>
      <c r="E72" s="55">
        <f>SUM(E73:E84)</f>
        <v>20045</v>
      </c>
      <c r="F72" s="1"/>
    </row>
    <row r="73" spans="1:6" ht="19.5" customHeight="1">
      <c r="A73" s="30" t="s">
        <v>49</v>
      </c>
      <c r="B73" s="31">
        <v>10530</v>
      </c>
      <c r="C73" s="31">
        <v>10530</v>
      </c>
      <c r="D73" s="31">
        <v>7200</v>
      </c>
      <c r="E73" s="31">
        <v>7200</v>
      </c>
      <c r="F73" s="1"/>
    </row>
    <row r="74" spans="1:6" ht="24" customHeight="1">
      <c r="A74" s="30" t="s">
        <v>224</v>
      </c>
      <c r="B74" s="46">
        <v>0</v>
      </c>
      <c r="C74" s="46">
        <v>0</v>
      </c>
      <c r="D74" s="46">
        <v>0</v>
      </c>
      <c r="E74" s="46">
        <v>0</v>
      </c>
      <c r="F74" s="1"/>
    </row>
    <row r="75" spans="1:6" ht="19.5" customHeight="1">
      <c r="A75" s="30" t="s">
        <v>50</v>
      </c>
      <c r="B75" s="46">
        <v>0</v>
      </c>
      <c r="C75" s="46">
        <v>0</v>
      </c>
      <c r="D75" s="46">
        <v>0</v>
      </c>
      <c r="E75" s="46">
        <v>0</v>
      </c>
      <c r="F75" s="1"/>
    </row>
    <row r="76" spans="1:6" ht="19.5" customHeight="1">
      <c r="A76" s="30" t="s">
        <v>51</v>
      </c>
      <c r="B76" s="31">
        <v>117391</v>
      </c>
      <c r="C76" s="31">
        <v>117398</v>
      </c>
      <c r="D76" s="31">
        <v>18531</v>
      </c>
      <c r="E76" s="31">
        <v>18500</v>
      </c>
      <c r="F76" s="1"/>
    </row>
    <row r="77" spans="1:6" ht="19.5" customHeight="1">
      <c r="A77" s="30" t="s">
        <v>52</v>
      </c>
      <c r="B77" s="31">
        <v>0</v>
      </c>
      <c r="C77" s="31">
        <v>0</v>
      </c>
      <c r="D77" s="31">
        <v>0</v>
      </c>
      <c r="E77" s="31">
        <v>0</v>
      </c>
      <c r="F77" s="1"/>
    </row>
    <row r="78" spans="1:6" ht="19.5" customHeight="1">
      <c r="A78" s="30" t="s">
        <v>53</v>
      </c>
      <c r="B78" s="31">
        <v>0</v>
      </c>
      <c r="C78" s="31">
        <v>0</v>
      </c>
      <c r="D78" s="31">
        <v>0</v>
      </c>
      <c r="E78" s="31">
        <v>0</v>
      </c>
      <c r="F78" s="1"/>
    </row>
    <row r="79" spans="1:6" ht="24" customHeight="1">
      <c r="A79" s="30" t="s">
        <v>89</v>
      </c>
      <c r="B79" s="31">
        <v>0</v>
      </c>
      <c r="C79" s="31">
        <v>0</v>
      </c>
      <c r="D79" s="31">
        <v>0</v>
      </c>
      <c r="E79" s="31">
        <v>0</v>
      </c>
      <c r="F79" s="1"/>
    </row>
    <row r="80" spans="1:6" ht="19.5" customHeight="1">
      <c r="A80" s="30" t="s">
        <v>90</v>
      </c>
      <c r="B80" s="31">
        <v>0</v>
      </c>
      <c r="C80" s="31">
        <v>0</v>
      </c>
      <c r="D80" s="31">
        <v>0</v>
      </c>
      <c r="E80" s="31">
        <v>0</v>
      </c>
      <c r="F80" s="1"/>
    </row>
    <row r="81" spans="1:6" ht="19.5" customHeight="1">
      <c r="A81" s="30" t="s">
        <v>91</v>
      </c>
      <c r="B81" s="31">
        <v>0</v>
      </c>
      <c r="C81" s="31">
        <v>0</v>
      </c>
      <c r="D81" s="31">
        <v>0</v>
      </c>
      <c r="E81" s="31">
        <v>0</v>
      </c>
      <c r="F81" s="1"/>
    </row>
    <row r="82" spans="1:6" ht="19.5" customHeight="1">
      <c r="A82" s="30" t="s">
        <v>92</v>
      </c>
      <c r="B82" s="31">
        <v>-3818</v>
      </c>
      <c r="C82" s="31">
        <v>-3818</v>
      </c>
      <c r="D82" s="31">
        <v>-2523</v>
      </c>
      <c r="E82" s="31">
        <v>-2420</v>
      </c>
      <c r="F82" s="1"/>
    </row>
    <row r="83" spans="1:6" ht="19.5" customHeight="1">
      <c r="A83" s="30" t="s">
        <v>93</v>
      </c>
      <c r="B83" s="31">
        <v>10521</v>
      </c>
      <c r="C83" s="31">
        <v>3540</v>
      </c>
      <c r="D83" s="31">
        <v>6482</v>
      </c>
      <c r="E83" s="31">
        <v>-3235</v>
      </c>
      <c r="F83" s="1"/>
    </row>
    <row r="84" spans="1:6" ht="24" customHeight="1">
      <c r="A84" s="30" t="s">
        <v>94</v>
      </c>
      <c r="B84" s="31">
        <v>0</v>
      </c>
      <c r="C84" s="31">
        <v>0</v>
      </c>
      <c r="D84" s="31">
        <v>0</v>
      </c>
      <c r="E84" s="31">
        <v>0</v>
      </c>
      <c r="F84" s="1"/>
    </row>
    <row r="85" spans="1:6" ht="19.5" customHeight="1">
      <c r="A85" s="47" t="s">
        <v>95</v>
      </c>
      <c r="B85" s="55">
        <v>306</v>
      </c>
      <c r="C85" s="55">
        <v>285</v>
      </c>
      <c r="D85" s="55">
        <v>413</v>
      </c>
      <c r="E85" s="55">
        <v>13217</v>
      </c>
      <c r="F85" s="1"/>
    </row>
    <row r="86" spans="1:6" ht="24" customHeight="1">
      <c r="A86" s="47" t="s">
        <v>96</v>
      </c>
      <c r="B86" s="31">
        <v>0</v>
      </c>
      <c r="C86" s="31">
        <v>0</v>
      </c>
      <c r="D86" s="31">
        <v>0</v>
      </c>
      <c r="E86" s="31">
        <v>0</v>
      </c>
      <c r="F86" s="1"/>
    </row>
    <row r="87" spans="1:6" ht="19.5" customHeight="1">
      <c r="A87" s="47" t="s">
        <v>97</v>
      </c>
      <c r="B87" s="55">
        <f>B88+B96+B99+B103</f>
        <v>117981</v>
      </c>
      <c r="C87" s="55">
        <f>C88+C96+C99+C103</f>
        <v>143952</v>
      </c>
      <c r="D87" s="55">
        <f>D88+D96+D99+D103</f>
        <v>109644</v>
      </c>
      <c r="E87" s="55">
        <f>E88+E96+E99+E103</f>
        <v>154163</v>
      </c>
      <c r="F87" s="1"/>
    </row>
    <row r="88" spans="1:6" ht="19.5" customHeight="1">
      <c r="A88" s="30" t="s">
        <v>54</v>
      </c>
      <c r="B88" s="31">
        <f>B89+B90+B93</f>
        <v>5315</v>
      </c>
      <c r="C88" s="31">
        <f>C89+C90+C93</f>
        <v>4220</v>
      </c>
      <c r="D88" s="31">
        <f>D89+D90+D93</f>
        <v>4572</v>
      </c>
      <c r="E88" s="31">
        <f>E89+E90+E93</f>
        <v>5867</v>
      </c>
      <c r="F88" s="1"/>
    </row>
    <row r="89" spans="1:6" ht="24" customHeight="1">
      <c r="A89" s="30" t="s">
        <v>55</v>
      </c>
      <c r="B89" s="31">
        <v>5260</v>
      </c>
      <c r="C89" s="31">
        <v>4165</v>
      </c>
      <c r="D89" s="31">
        <v>4412</v>
      </c>
      <c r="E89" s="31">
        <v>5707</v>
      </c>
      <c r="F89" s="1"/>
    </row>
    <row r="90" spans="1:6" ht="24" customHeight="1">
      <c r="A90" s="30" t="s">
        <v>56</v>
      </c>
      <c r="B90" s="31">
        <v>55</v>
      </c>
      <c r="C90" s="31">
        <f>C91+C92</f>
        <v>55</v>
      </c>
      <c r="D90" s="31">
        <f>D91+D92</f>
        <v>160</v>
      </c>
      <c r="E90" s="31">
        <f>E91+E92</f>
        <v>160</v>
      </c>
      <c r="F90" s="1"/>
    </row>
    <row r="91" spans="1:6" ht="19.5" customHeight="1">
      <c r="A91" s="30" t="s">
        <v>57</v>
      </c>
      <c r="B91" s="31">
        <v>55</v>
      </c>
      <c r="C91" s="31">
        <v>55</v>
      </c>
      <c r="D91" s="31">
        <v>125</v>
      </c>
      <c r="E91" s="31">
        <v>125</v>
      </c>
      <c r="F91" s="1"/>
    </row>
    <row r="92" spans="1:6" ht="19.5" customHeight="1">
      <c r="A92" s="30" t="s">
        <v>58</v>
      </c>
      <c r="B92" s="31">
        <v>0</v>
      </c>
      <c r="C92" s="31">
        <v>0</v>
      </c>
      <c r="D92" s="31">
        <v>35</v>
      </c>
      <c r="E92" s="31">
        <v>35</v>
      </c>
      <c r="F92" s="1"/>
    </row>
    <row r="93" spans="1:6" ht="19.5" customHeight="1">
      <c r="A93" s="30" t="s">
        <v>59</v>
      </c>
      <c r="B93" s="31">
        <f>B94+B95</f>
        <v>0</v>
      </c>
      <c r="C93" s="31">
        <f>C94+C95</f>
        <v>0</v>
      </c>
      <c r="D93" s="31">
        <f>D94+D95</f>
        <v>0</v>
      </c>
      <c r="E93" s="31">
        <f>E94+E95</f>
        <v>0</v>
      </c>
      <c r="F93" s="1"/>
    </row>
    <row r="94" spans="1:6" ht="19.5" customHeight="1">
      <c r="A94" s="30" t="s">
        <v>60</v>
      </c>
      <c r="B94" s="31">
        <v>0</v>
      </c>
      <c r="C94" s="31">
        <v>0</v>
      </c>
      <c r="D94" s="31">
        <v>0</v>
      </c>
      <c r="E94" s="31">
        <v>0</v>
      </c>
      <c r="F94" s="1"/>
    </row>
    <row r="95" spans="1:6" ht="19.5" customHeight="1">
      <c r="A95" s="30" t="s">
        <v>61</v>
      </c>
      <c r="B95" s="31">
        <v>0</v>
      </c>
      <c r="C95" s="31">
        <v>0</v>
      </c>
      <c r="D95" s="31">
        <v>0</v>
      </c>
      <c r="E95" s="31">
        <v>0</v>
      </c>
      <c r="F95" s="1"/>
    </row>
    <row r="96" spans="1:6" ht="19.5" customHeight="1">
      <c r="A96" s="30" t="s">
        <v>62</v>
      </c>
      <c r="B96" s="31">
        <f>B97+B98</f>
        <v>30524</v>
      </c>
      <c r="C96" s="31">
        <f>C97+C98</f>
        <v>29132</v>
      </c>
      <c r="D96" s="31">
        <f>D97+D98</f>
        <v>29729</v>
      </c>
      <c r="E96" s="31">
        <f>E97+E98</f>
        <v>85455</v>
      </c>
      <c r="F96" s="1"/>
    </row>
    <row r="97" spans="1:6" ht="19.5" customHeight="1">
      <c r="A97" s="30" t="s">
        <v>63</v>
      </c>
      <c r="B97" s="31">
        <v>0</v>
      </c>
      <c r="C97" s="31">
        <v>0</v>
      </c>
      <c r="D97" s="31">
        <v>0</v>
      </c>
      <c r="E97" s="31">
        <v>0</v>
      </c>
      <c r="F97" s="1"/>
    </row>
    <row r="98" spans="1:6" ht="19.5" customHeight="1">
      <c r="A98" s="30" t="s">
        <v>64</v>
      </c>
      <c r="B98" s="31">
        <v>30524</v>
      </c>
      <c r="C98" s="31">
        <v>29132</v>
      </c>
      <c r="D98" s="31">
        <v>29729</v>
      </c>
      <c r="E98" s="31">
        <v>85455</v>
      </c>
      <c r="F98" s="1"/>
    </row>
    <row r="99" spans="1:6" ht="19.5" customHeight="1">
      <c r="A99" s="30" t="s">
        <v>65</v>
      </c>
      <c r="B99" s="46">
        <f>B100+B101+B102</f>
        <v>79510</v>
      </c>
      <c r="C99" s="46">
        <f>C100+C101+C102</f>
        <v>107653</v>
      </c>
      <c r="D99" s="46">
        <f>D100+D101+D102</f>
        <v>71722</v>
      </c>
      <c r="E99" s="46">
        <f>E100+E101+E102</f>
        <v>58937</v>
      </c>
      <c r="F99" s="1"/>
    </row>
    <row r="100" spans="1:6" ht="19.5" customHeight="1">
      <c r="A100" s="30" t="s">
        <v>66</v>
      </c>
      <c r="B100" s="46">
        <v>31</v>
      </c>
      <c r="C100" s="46">
        <v>3391</v>
      </c>
      <c r="D100" s="46">
        <v>0</v>
      </c>
      <c r="E100" s="46">
        <v>0</v>
      </c>
      <c r="F100" s="1"/>
    </row>
    <row r="101" spans="1:6" ht="19.5" customHeight="1">
      <c r="A101" s="30" t="s">
        <v>67</v>
      </c>
      <c r="B101" s="46">
        <v>78837</v>
      </c>
      <c r="C101" s="46">
        <v>103428</v>
      </c>
      <c r="D101" s="46">
        <v>70620</v>
      </c>
      <c r="E101" s="46">
        <v>57732</v>
      </c>
      <c r="F101" s="1"/>
    </row>
    <row r="102" spans="1:6" ht="19.5" customHeight="1">
      <c r="A102" s="30" t="s">
        <v>68</v>
      </c>
      <c r="B102" s="46">
        <v>642</v>
      </c>
      <c r="C102" s="46">
        <v>834</v>
      </c>
      <c r="D102" s="46">
        <v>1102</v>
      </c>
      <c r="E102" s="46">
        <v>1205</v>
      </c>
      <c r="F102" s="1"/>
    </row>
    <row r="103" spans="1:6" ht="19.5" customHeight="1">
      <c r="A103" s="30" t="s">
        <v>69</v>
      </c>
      <c r="B103" s="46">
        <f>B104+B105</f>
        <v>2632</v>
      </c>
      <c r="C103" s="46">
        <f>C104+C105</f>
        <v>2947</v>
      </c>
      <c r="D103" s="46">
        <f>D104+D105</f>
        <v>3621</v>
      </c>
      <c r="E103" s="46">
        <f>E104+E105</f>
        <v>3904</v>
      </c>
      <c r="F103" s="1"/>
    </row>
    <row r="104" spans="1:6" ht="19.5" customHeight="1">
      <c r="A104" s="30" t="s">
        <v>70</v>
      </c>
      <c r="B104" s="46">
        <v>0</v>
      </c>
      <c r="C104" s="46">
        <v>0</v>
      </c>
      <c r="D104" s="46">
        <v>0</v>
      </c>
      <c r="E104" s="46">
        <v>0</v>
      </c>
      <c r="F104" s="1"/>
    </row>
    <row r="105" spans="1:6" ht="19.5" customHeight="1">
      <c r="A105" s="30" t="s">
        <v>71</v>
      </c>
      <c r="B105" s="46">
        <f>B106+B107</f>
        <v>2632</v>
      </c>
      <c r="C105" s="46">
        <f>C106+C107</f>
        <v>2947</v>
      </c>
      <c r="D105" s="46">
        <f>D106+D107</f>
        <v>3621</v>
      </c>
      <c r="E105" s="46">
        <f>E106+E107</f>
        <v>3904</v>
      </c>
      <c r="F105" s="1"/>
    </row>
    <row r="106" spans="1:6" ht="19.5" customHeight="1">
      <c r="A106" s="30" t="s">
        <v>60</v>
      </c>
      <c r="B106" s="46">
        <v>253</v>
      </c>
      <c r="C106" s="46">
        <v>255</v>
      </c>
      <c r="D106" s="46">
        <v>401</v>
      </c>
      <c r="E106" s="46">
        <v>1131</v>
      </c>
      <c r="F106" s="1"/>
    </row>
    <row r="107" spans="1:6" ht="19.5" customHeight="1">
      <c r="A107" s="30" t="s">
        <v>61</v>
      </c>
      <c r="B107" s="46">
        <v>2379</v>
      </c>
      <c r="C107" s="46">
        <v>2692</v>
      </c>
      <c r="D107" s="46">
        <v>3220</v>
      </c>
      <c r="E107" s="46">
        <v>2773</v>
      </c>
      <c r="F107" s="1"/>
    </row>
    <row r="108" spans="1:6" ht="19.5" customHeight="1">
      <c r="A108" s="47" t="s">
        <v>11</v>
      </c>
      <c r="B108" s="55">
        <f>B72+B85+B86+B87</f>
        <v>252911</v>
      </c>
      <c r="C108" s="55">
        <f>C72+C85+C86+C87</f>
        <v>271887</v>
      </c>
      <c r="D108" s="55">
        <f>D72+D85+D86+D87</f>
        <v>139747</v>
      </c>
      <c r="E108" s="55">
        <f>E72+E85+E86+E87</f>
        <v>187425</v>
      </c>
      <c r="F108" s="1"/>
    </row>
    <row r="109" spans="1:6" ht="19.5" customHeight="1">
      <c r="A109" s="56"/>
      <c r="B109" s="60"/>
      <c r="C109" s="58"/>
      <c r="D109" s="60"/>
      <c r="E109" s="58"/>
      <c r="F109" s="1"/>
    </row>
    <row r="110" spans="1:6" ht="19.5" customHeight="1">
      <c r="A110" s="61" t="s">
        <v>29</v>
      </c>
      <c r="B110" s="62">
        <f>B72</f>
        <v>134624</v>
      </c>
      <c r="C110" s="62">
        <f>C72</f>
        <v>127650</v>
      </c>
      <c r="D110" s="62">
        <f>D72</f>
        <v>29690</v>
      </c>
      <c r="E110" s="62">
        <f>E72</f>
        <v>20045</v>
      </c>
      <c r="F110" s="1"/>
    </row>
    <row r="111" spans="1:6" ht="19.5" customHeight="1">
      <c r="A111" s="61" t="s">
        <v>312</v>
      </c>
      <c r="B111" s="63">
        <v>10530000</v>
      </c>
      <c r="C111" s="64">
        <v>10530000</v>
      </c>
      <c r="D111" s="65">
        <v>72000</v>
      </c>
      <c r="E111" s="65">
        <v>72000</v>
      </c>
      <c r="F111" s="1"/>
    </row>
    <row r="112" spans="1:6" ht="19.5" customHeight="1">
      <c r="A112" s="61" t="s">
        <v>30</v>
      </c>
      <c r="B112" s="66">
        <f>B110/B111*1000</f>
        <v>12.78480531813865</v>
      </c>
      <c r="C112" s="67">
        <f>C110/C111*1000</f>
        <v>12.122507122507121</v>
      </c>
      <c r="D112" s="66">
        <f>D110/D111*1000</f>
        <v>412.36111111111114</v>
      </c>
      <c r="E112" s="66">
        <f>E110/E111*1000</f>
        <v>278.40277777777777</v>
      </c>
      <c r="F112" s="1"/>
    </row>
    <row r="113" spans="1:6" ht="19.5" customHeight="1">
      <c r="A113" s="61" t="s">
        <v>72</v>
      </c>
      <c r="B113" s="31" t="s">
        <v>311</v>
      </c>
      <c r="C113" s="31" t="s">
        <v>311</v>
      </c>
      <c r="D113" s="31" t="s">
        <v>311</v>
      </c>
      <c r="E113" s="31" t="s">
        <v>311</v>
      </c>
      <c r="F113" s="1"/>
    </row>
    <row r="114" spans="1:6" ht="19.5" customHeight="1">
      <c r="A114" s="61" t="s">
        <v>31</v>
      </c>
      <c r="B114" s="31" t="s">
        <v>311</v>
      </c>
      <c r="C114" s="31" t="s">
        <v>311</v>
      </c>
      <c r="D114" s="31" t="s">
        <v>311</v>
      </c>
      <c r="E114" s="31" t="s">
        <v>311</v>
      </c>
      <c r="F114" s="1"/>
    </row>
    <row r="115" spans="1:6" ht="23.25" customHeight="1">
      <c r="A115" s="68" t="s">
        <v>313</v>
      </c>
      <c r="B115" s="68"/>
      <c r="C115" s="68"/>
      <c r="D115" s="68"/>
      <c r="E115" s="68"/>
      <c r="F115" s="52"/>
    </row>
    <row r="116" spans="1:6" ht="63" customHeight="1">
      <c r="A116" s="41" t="s">
        <v>98</v>
      </c>
      <c r="B116" s="29" t="s">
        <v>330</v>
      </c>
      <c r="C116" s="29" t="s">
        <v>331</v>
      </c>
      <c r="D116" s="29" t="s">
        <v>332</v>
      </c>
      <c r="E116" s="29" t="s">
        <v>333</v>
      </c>
      <c r="F116" s="1"/>
    </row>
    <row r="117" spans="1:6" ht="19.5" customHeight="1">
      <c r="A117" s="47" t="s">
        <v>99</v>
      </c>
      <c r="B117" s="32">
        <v>0</v>
      </c>
      <c r="C117" s="55">
        <v>0</v>
      </c>
      <c r="D117" s="32">
        <v>0</v>
      </c>
      <c r="E117" s="55">
        <v>0</v>
      </c>
      <c r="F117" s="1"/>
    </row>
    <row r="118" spans="1:6" ht="19.5" customHeight="1">
      <c r="A118" s="30" t="s">
        <v>100</v>
      </c>
      <c r="B118" s="32">
        <v>0</v>
      </c>
      <c r="C118" s="55">
        <v>0</v>
      </c>
      <c r="D118" s="32">
        <v>0</v>
      </c>
      <c r="E118" s="55">
        <v>0</v>
      </c>
      <c r="F118" s="1"/>
    </row>
    <row r="119" spans="1:6" ht="19.5" customHeight="1">
      <c r="A119" s="30" t="s">
        <v>101</v>
      </c>
      <c r="B119" s="32">
        <v>0</v>
      </c>
      <c r="C119" s="55">
        <v>0</v>
      </c>
      <c r="D119" s="32">
        <v>0</v>
      </c>
      <c r="E119" s="55">
        <v>0</v>
      </c>
      <c r="F119" s="1"/>
    </row>
    <row r="120" spans="1:6" ht="19.5" customHeight="1">
      <c r="A120" s="30" t="s">
        <v>102</v>
      </c>
      <c r="B120" s="32">
        <v>0</v>
      </c>
      <c r="C120" s="55">
        <v>0</v>
      </c>
      <c r="D120" s="32">
        <v>0</v>
      </c>
      <c r="E120" s="55">
        <v>0</v>
      </c>
      <c r="F120" s="1"/>
    </row>
    <row r="121" spans="1:6" ht="19.5" customHeight="1">
      <c r="A121" s="30" t="s">
        <v>103</v>
      </c>
      <c r="B121" s="32">
        <v>0</v>
      </c>
      <c r="C121" s="55">
        <v>0</v>
      </c>
      <c r="D121" s="32">
        <v>0</v>
      </c>
      <c r="E121" s="55">
        <v>0</v>
      </c>
      <c r="F121" s="1"/>
    </row>
    <row r="122" spans="1:6" ht="19.5" customHeight="1">
      <c r="A122" s="30" t="s">
        <v>101</v>
      </c>
      <c r="B122" s="32">
        <v>0</v>
      </c>
      <c r="C122" s="55">
        <v>0</v>
      </c>
      <c r="D122" s="32">
        <v>0</v>
      </c>
      <c r="E122" s="55">
        <v>0</v>
      </c>
      <c r="F122" s="1"/>
    </row>
    <row r="123" spans="1:6" ht="19.5" customHeight="1">
      <c r="A123" s="30" t="s">
        <v>102</v>
      </c>
      <c r="B123" s="32">
        <v>0</v>
      </c>
      <c r="C123" s="55">
        <v>0</v>
      </c>
      <c r="D123" s="32">
        <v>0</v>
      </c>
      <c r="E123" s="55">
        <v>0</v>
      </c>
      <c r="F123" s="1"/>
    </row>
    <row r="124" spans="1:6" ht="19.5" customHeight="1">
      <c r="A124" s="47" t="s">
        <v>104</v>
      </c>
      <c r="B124" s="62">
        <f>B125+B128</f>
        <v>25220</v>
      </c>
      <c r="C124" s="55">
        <f>C125+C128</f>
        <v>26976</v>
      </c>
      <c r="D124" s="62">
        <f>D125+D128</f>
        <v>16010</v>
      </c>
      <c r="E124" s="55">
        <f>E125+E128</f>
        <v>9750</v>
      </c>
      <c r="F124" s="1"/>
    </row>
    <row r="125" spans="1:6" ht="19.5" customHeight="1">
      <c r="A125" s="30" t="s">
        <v>105</v>
      </c>
      <c r="B125" s="32">
        <f>7068</f>
        <v>7068</v>
      </c>
      <c r="C125" s="32">
        <v>6260</v>
      </c>
      <c r="D125" s="32">
        <v>6260</v>
      </c>
      <c r="E125" s="32">
        <v>0</v>
      </c>
      <c r="F125" s="1"/>
    </row>
    <row r="126" spans="1:6" ht="19.5" customHeight="1">
      <c r="A126" s="30" t="s">
        <v>106</v>
      </c>
      <c r="B126" s="32">
        <v>0</v>
      </c>
      <c r="C126" s="31">
        <v>0</v>
      </c>
      <c r="D126" s="32">
        <v>0</v>
      </c>
      <c r="E126" s="31">
        <v>0</v>
      </c>
      <c r="F126" s="1"/>
    </row>
    <row r="127" spans="1:6" ht="19.5" customHeight="1">
      <c r="A127" s="30" t="s">
        <v>102</v>
      </c>
      <c r="B127" s="32">
        <v>0</v>
      </c>
      <c r="C127" s="31">
        <v>0</v>
      </c>
      <c r="D127" s="32">
        <v>0</v>
      </c>
      <c r="E127" s="31">
        <v>0</v>
      </c>
      <c r="F127" s="1"/>
    </row>
    <row r="128" spans="1:6" ht="19.5" customHeight="1">
      <c r="A128" s="30" t="s">
        <v>107</v>
      </c>
      <c r="B128" s="32">
        <f>4122+9927+3120+983</f>
        <v>18152</v>
      </c>
      <c r="C128" s="32">
        <v>20716</v>
      </c>
      <c r="D128" s="32">
        <v>9750</v>
      </c>
      <c r="E128" s="32">
        <v>9750</v>
      </c>
      <c r="F128" s="1"/>
    </row>
    <row r="129" spans="1:6" ht="19.5" customHeight="1">
      <c r="A129" s="30" t="s">
        <v>106</v>
      </c>
      <c r="B129" s="32">
        <v>0</v>
      </c>
      <c r="C129" s="31">
        <v>0</v>
      </c>
      <c r="D129" s="32">
        <v>0</v>
      </c>
      <c r="E129" s="31">
        <v>0</v>
      </c>
      <c r="F129" s="1"/>
    </row>
    <row r="130" spans="1:6" ht="19.5" customHeight="1">
      <c r="A130" s="30" t="s">
        <v>102</v>
      </c>
      <c r="B130" s="32">
        <v>0</v>
      </c>
      <c r="C130" s="31">
        <v>0</v>
      </c>
      <c r="D130" s="32">
        <v>0</v>
      </c>
      <c r="E130" s="31">
        <v>0</v>
      </c>
      <c r="F130" s="1"/>
    </row>
    <row r="131" spans="1:6" ht="19.5" customHeight="1">
      <c r="A131" s="47" t="s">
        <v>108</v>
      </c>
      <c r="B131" s="32">
        <v>0</v>
      </c>
      <c r="C131" s="31">
        <v>0</v>
      </c>
      <c r="D131" s="32">
        <v>0</v>
      </c>
      <c r="E131" s="31">
        <v>0</v>
      </c>
      <c r="F131" s="1"/>
    </row>
    <row r="132" spans="1:6" ht="19.5" customHeight="1">
      <c r="A132" s="30" t="s">
        <v>28</v>
      </c>
      <c r="B132" s="32">
        <v>0</v>
      </c>
      <c r="C132" s="31">
        <v>0</v>
      </c>
      <c r="D132" s="32">
        <v>0</v>
      </c>
      <c r="E132" s="31">
        <v>0</v>
      </c>
      <c r="F132" s="1"/>
    </row>
    <row r="133" spans="1:6" ht="19.5" customHeight="1">
      <c r="A133" s="47" t="s">
        <v>109</v>
      </c>
      <c r="B133" s="55">
        <f>B117+B124+B131</f>
        <v>25220</v>
      </c>
      <c r="C133" s="55">
        <f>C117+C124+C131</f>
        <v>26976</v>
      </c>
      <c r="D133" s="55">
        <f>D117+D124+D131</f>
        <v>16010</v>
      </c>
      <c r="E133" s="55">
        <f>E117+E124+E131</f>
        <v>9750</v>
      </c>
      <c r="F133" s="1"/>
    </row>
    <row r="134" spans="1:5" ht="7.5" customHeight="1">
      <c r="A134" s="69"/>
      <c r="B134" s="70"/>
      <c r="C134" s="71"/>
      <c r="D134" s="70"/>
      <c r="E134" s="71"/>
    </row>
    <row r="135" spans="1:6" ht="60.75">
      <c r="A135" s="41" t="s">
        <v>136</v>
      </c>
      <c r="B135" s="29" t="s">
        <v>334</v>
      </c>
      <c r="C135" s="29" t="s">
        <v>335</v>
      </c>
      <c r="D135" s="29" t="s">
        <v>336</v>
      </c>
      <c r="E135" s="29" t="s">
        <v>337</v>
      </c>
      <c r="F135" s="1"/>
    </row>
    <row r="136" spans="1:6" ht="26.25" customHeight="1">
      <c r="A136" s="47" t="s">
        <v>110</v>
      </c>
      <c r="B136" s="55">
        <f>B138+B139</f>
        <v>60308</v>
      </c>
      <c r="C136" s="55">
        <f>C138+C139</f>
        <v>120876</v>
      </c>
      <c r="D136" s="55">
        <f>D138+D139</f>
        <v>51920</v>
      </c>
      <c r="E136" s="55">
        <f>E138+E139</f>
        <v>92797</v>
      </c>
      <c r="F136" s="1"/>
    </row>
    <row r="137" spans="1:6" ht="19.5" customHeight="1">
      <c r="A137" s="30" t="s">
        <v>111</v>
      </c>
      <c r="B137" s="31">
        <f>C137-'[1]RAP1'!$C$147</f>
        <v>146</v>
      </c>
      <c r="C137" s="31">
        <v>1561</v>
      </c>
      <c r="D137" s="45">
        <f>E137-'[1]RAP1'!$E$147</f>
        <v>0</v>
      </c>
      <c r="E137" s="45">
        <v>0</v>
      </c>
      <c r="F137" s="1"/>
    </row>
    <row r="138" spans="1:6" ht="19.5" customHeight="1">
      <c r="A138" s="30" t="s">
        <v>12</v>
      </c>
      <c r="B138" s="31">
        <f>C138-'[1]RAP1'!$C$148</f>
        <v>55922</v>
      </c>
      <c r="C138" s="31">
        <v>110023</v>
      </c>
      <c r="D138" s="31">
        <f>E138-'[1]RAP1'!$E$148</f>
        <v>51693</v>
      </c>
      <c r="E138" s="72">
        <v>92323</v>
      </c>
      <c r="F138" s="1"/>
    </row>
    <row r="139" spans="1:6" ht="24.75" customHeight="1">
      <c r="A139" s="30" t="s">
        <v>13</v>
      </c>
      <c r="B139" s="31">
        <f>C139-'[1]RAP1'!$C$149</f>
        <v>4386</v>
      </c>
      <c r="C139" s="31">
        <v>10853</v>
      </c>
      <c r="D139" s="31">
        <f>E139-'[1]RAP1'!$E$149</f>
        <v>227</v>
      </c>
      <c r="E139" s="72">
        <v>474</v>
      </c>
      <c r="F139" s="1"/>
    </row>
    <row r="140" spans="1:6" ht="25.5" customHeight="1">
      <c r="A140" s="47" t="s">
        <v>112</v>
      </c>
      <c r="B140" s="55">
        <f>B142+B143</f>
        <v>47642</v>
      </c>
      <c r="C140" s="55">
        <f>C142+C143</f>
        <v>95262</v>
      </c>
      <c r="D140" s="55">
        <f>D142+D143</f>
        <v>42270</v>
      </c>
      <c r="E140" s="55">
        <f>E142+E143</f>
        <v>74980</v>
      </c>
      <c r="F140" s="1"/>
    </row>
    <row r="141" spans="1:6" ht="19.5" customHeight="1">
      <c r="A141" s="30" t="s">
        <v>307</v>
      </c>
      <c r="B141" s="31">
        <f>C141-'[1]RAP1'!$C$151</f>
        <v>4859</v>
      </c>
      <c r="C141" s="31">
        <v>4859</v>
      </c>
      <c r="D141" s="31">
        <f>E141-'[1]RAP1'!$E$151</f>
        <v>0</v>
      </c>
      <c r="E141" s="72">
        <v>0</v>
      </c>
      <c r="F141" s="1"/>
    </row>
    <row r="142" spans="1:6" ht="19.5" customHeight="1">
      <c r="A142" s="30" t="s">
        <v>14</v>
      </c>
      <c r="B142" s="31">
        <f>C142-'[1]RAP1'!$C$152</f>
        <v>37037</v>
      </c>
      <c r="C142" s="31">
        <v>72929</v>
      </c>
      <c r="D142" s="31">
        <f>E142-'[1]RAP1'!$E$152</f>
        <v>42084</v>
      </c>
      <c r="E142" s="72">
        <v>74567</v>
      </c>
      <c r="F142" s="1"/>
    </row>
    <row r="143" spans="1:6" ht="19.5" customHeight="1">
      <c r="A143" s="30" t="s">
        <v>15</v>
      </c>
      <c r="B143" s="31">
        <f>C143-'[1]RAP1'!$C$153</f>
        <v>10605</v>
      </c>
      <c r="C143" s="31">
        <v>22333</v>
      </c>
      <c r="D143" s="31">
        <f>E143-'[1]RAP1'!$E$153</f>
        <v>186</v>
      </c>
      <c r="E143" s="72">
        <v>413</v>
      </c>
      <c r="F143" s="1"/>
    </row>
    <row r="144" spans="1:6" ht="19.5" customHeight="1">
      <c r="A144" s="47" t="s">
        <v>113</v>
      </c>
      <c r="B144" s="73">
        <f>B136-B140</f>
        <v>12666</v>
      </c>
      <c r="C144" s="73">
        <f>C136-C140</f>
        <v>25614</v>
      </c>
      <c r="D144" s="73">
        <f>D136-D140</f>
        <v>9650</v>
      </c>
      <c r="E144" s="73">
        <f>E136-E140</f>
        <v>17817</v>
      </c>
      <c r="F144" s="1"/>
    </row>
    <row r="145" spans="1:6" ht="19.5" customHeight="1">
      <c r="A145" s="30" t="s">
        <v>16</v>
      </c>
      <c r="B145" s="31">
        <f>C145-'[1]RAP1'!$C$155</f>
        <v>534</v>
      </c>
      <c r="C145" s="31">
        <v>870</v>
      </c>
      <c r="D145" s="31">
        <f>E145-'[1]RAP1'!$E$155</f>
        <v>12</v>
      </c>
      <c r="E145" s="72">
        <v>64</v>
      </c>
      <c r="F145" s="1"/>
    </row>
    <row r="146" spans="1:6" ht="19.5" customHeight="1">
      <c r="A146" s="30" t="s">
        <v>17</v>
      </c>
      <c r="B146" s="31">
        <f>C146-'[1]RAP1'!$C$156</f>
        <v>4890</v>
      </c>
      <c r="C146" s="31">
        <v>11698</v>
      </c>
      <c r="D146" s="31">
        <f>E146-'[1]RAP1'!$E$156</f>
        <v>5382</v>
      </c>
      <c r="E146" s="72">
        <v>15487</v>
      </c>
      <c r="F146" s="1"/>
    </row>
    <row r="147" spans="1:6" ht="19.5" customHeight="1">
      <c r="A147" s="47" t="s">
        <v>18</v>
      </c>
      <c r="B147" s="74">
        <f>B144-B145-B146</f>
        <v>7242</v>
      </c>
      <c r="C147" s="74">
        <f>C144-C145-C146</f>
        <v>13046</v>
      </c>
      <c r="D147" s="74">
        <f>D144-D145-D146</f>
        <v>4256</v>
      </c>
      <c r="E147" s="74">
        <f>E144-E145-E146</f>
        <v>2266</v>
      </c>
      <c r="F147" s="1"/>
    </row>
    <row r="148" spans="1:6" ht="19.5" customHeight="1">
      <c r="A148" s="30" t="s">
        <v>19</v>
      </c>
      <c r="B148" s="75">
        <f>C148-'[1]RAP1'!$C$158</f>
        <v>1507</v>
      </c>
      <c r="C148" s="75">
        <v>4017</v>
      </c>
      <c r="D148" s="75">
        <f>SUM(D149:D151)</f>
        <v>465</v>
      </c>
      <c r="E148" s="75">
        <f>SUM(E149:E151)</f>
        <v>1001</v>
      </c>
      <c r="F148" s="1"/>
    </row>
    <row r="149" spans="1:6" ht="19.5" customHeight="1">
      <c r="A149" s="30" t="s">
        <v>114</v>
      </c>
      <c r="B149" s="31">
        <f>C149-'[1]RAP1'!$C$159</f>
        <v>62</v>
      </c>
      <c r="C149" s="31">
        <v>988</v>
      </c>
      <c r="D149" s="31">
        <f>E149-'[1]RAP1'!$E$159</f>
        <v>58</v>
      </c>
      <c r="E149" s="75">
        <v>112</v>
      </c>
      <c r="F149" s="1"/>
    </row>
    <row r="150" spans="1:6" ht="19.5" customHeight="1">
      <c r="A150" s="30" t="s">
        <v>115</v>
      </c>
      <c r="B150" s="31">
        <f>C150-'[1]RAP1'!$C$160</f>
        <v>0</v>
      </c>
      <c r="C150" s="31">
        <v>0</v>
      </c>
      <c r="D150" s="31">
        <f>E150-'[1]RAP1'!$E$160</f>
        <v>9</v>
      </c>
      <c r="E150" s="75">
        <v>17</v>
      </c>
      <c r="F150" s="1"/>
    </row>
    <row r="151" spans="1:6" ht="19.5" customHeight="1">
      <c r="A151" s="30" t="s">
        <v>116</v>
      </c>
      <c r="B151" s="31">
        <f>C151-'[1]RAP1'!$C$161</f>
        <v>1445</v>
      </c>
      <c r="C151" s="31">
        <v>3029</v>
      </c>
      <c r="D151" s="31">
        <f>E151-'[1]RAP1'!$E$161</f>
        <v>398</v>
      </c>
      <c r="E151" s="75">
        <v>872</v>
      </c>
      <c r="F151" s="1"/>
    </row>
    <row r="152" spans="1:6" ht="19.5" customHeight="1">
      <c r="A152" s="30" t="s">
        <v>20</v>
      </c>
      <c r="B152" s="75">
        <f>SUM(B153:B155)</f>
        <v>498</v>
      </c>
      <c r="C152" s="75">
        <f>SUM(C153:C155)</f>
        <v>2185</v>
      </c>
      <c r="D152" s="75">
        <f>SUM(D153:D155)</f>
        <v>1390</v>
      </c>
      <c r="E152" s="75">
        <f>SUM(E153:E155)</f>
        <v>2341</v>
      </c>
      <c r="F152" s="1"/>
    </row>
    <row r="153" spans="1:6" ht="24" customHeight="1">
      <c r="A153" s="30" t="s">
        <v>117</v>
      </c>
      <c r="B153" s="31">
        <f>C153-'[1]RAP1'!$C$163</f>
        <v>0</v>
      </c>
      <c r="C153" s="31">
        <v>0</v>
      </c>
      <c r="D153" s="31">
        <f>E153-'[1]RAP1'!$E$163</f>
        <v>13</v>
      </c>
      <c r="E153" s="75">
        <v>13</v>
      </c>
      <c r="F153" s="1"/>
    </row>
    <row r="154" spans="1:6" ht="19.5" customHeight="1">
      <c r="A154" s="30" t="s">
        <v>118</v>
      </c>
      <c r="B154" s="31"/>
      <c r="C154" s="31">
        <v>726</v>
      </c>
      <c r="D154" s="31">
        <f>E154-'[1]RAP1'!$E$164</f>
        <v>0</v>
      </c>
      <c r="E154" s="75">
        <v>0</v>
      </c>
      <c r="F154" s="1"/>
    </row>
    <row r="155" spans="1:6" ht="19.5" customHeight="1">
      <c r="A155" s="30" t="s">
        <v>119</v>
      </c>
      <c r="B155" s="76">
        <f>C155-'[1]RAP1'!$C$165+726</f>
        <v>498</v>
      </c>
      <c r="C155" s="31">
        <v>1459</v>
      </c>
      <c r="D155" s="31">
        <f>E155-'[1]RAP1'!$E$165</f>
        <v>1377</v>
      </c>
      <c r="E155" s="75">
        <v>2328</v>
      </c>
      <c r="F155" s="1"/>
    </row>
    <row r="156" spans="1:6" ht="24" customHeight="1">
      <c r="A156" s="47" t="s">
        <v>120</v>
      </c>
      <c r="B156" s="74">
        <f>B147+B148-B152</f>
        <v>8251</v>
      </c>
      <c r="C156" s="74">
        <f>C147+C148-C152</f>
        <v>14878</v>
      </c>
      <c r="D156" s="74">
        <f>D147+D148-D152</f>
        <v>3331</v>
      </c>
      <c r="E156" s="74">
        <f>E147+E148-E152</f>
        <v>926</v>
      </c>
      <c r="F156" s="1"/>
    </row>
    <row r="157" spans="1:6" ht="19.5" customHeight="1">
      <c r="A157" s="30" t="s">
        <v>121</v>
      </c>
      <c r="B157" s="75">
        <f>B158+B160+B162+B163+B164</f>
        <v>1233</v>
      </c>
      <c r="C157" s="75">
        <f>C158+C160+C162+C163+C164</f>
        <v>2467</v>
      </c>
      <c r="D157" s="75">
        <f>D158+D160+D162+D163+D164</f>
        <v>426</v>
      </c>
      <c r="E157" s="75">
        <f>E158+E160+E162+E163+E164</f>
        <v>3209</v>
      </c>
      <c r="F157" s="1"/>
    </row>
    <row r="158" spans="1:6" ht="19.5" customHeight="1">
      <c r="A158" s="30" t="s">
        <v>213</v>
      </c>
      <c r="B158" s="31">
        <f>C158-'[1]RAP1'!$C$168</f>
        <v>0</v>
      </c>
      <c r="C158" s="31">
        <v>0</v>
      </c>
      <c r="D158" s="31">
        <f>E158-'[1]RAP1'!$E$168</f>
        <v>0</v>
      </c>
      <c r="E158" s="75">
        <v>0</v>
      </c>
      <c r="F158" s="1"/>
    </row>
    <row r="159" spans="1:6" ht="19.5" customHeight="1">
      <c r="A159" s="30" t="s">
        <v>122</v>
      </c>
      <c r="B159" s="31">
        <f>C159-'[1]RAP1'!$C$169</f>
        <v>0</v>
      </c>
      <c r="C159" s="31">
        <v>0</v>
      </c>
      <c r="D159" s="31">
        <f>E159-'[1]RAP1'!$E$169</f>
        <v>0</v>
      </c>
      <c r="E159" s="75">
        <v>0</v>
      </c>
      <c r="F159" s="1"/>
    </row>
    <row r="160" spans="1:6" ht="19.5" customHeight="1">
      <c r="A160" s="30" t="s">
        <v>123</v>
      </c>
      <c r="B160" s="31">
        <f>C160-'[1]RAP1'!$C$170</f>
        <v>1144</v>
      </c>
      <c r="C160" s="31">
        <v>2193</v>
      </c>
      <c r="D160" s="31">
        <f>E160-'[1]RAP1'!$E$170</f>
        <v>370</v>
      </c>
      <c r="E160" s="75">
        <v>1033</v>
      </c>
      <c r="F160" s="1"/>
    </row>
    <row r="161" spans="1:6" ht="19.5" customHeight="1">
      <c r="A161" s="30" t="s">
        <v>122</v>
      </c>
      <c r="B161" s="31">
        <f>C161-'[1]RAP1'!$C$171</f>
        <v>72</v>
      </c>
      <c r="C161" s="31">
        <v>197</v>
      </c>
      <c r="D161" s="31">
        <f>E161-'[1]RAP1'!$E$171</f>
        <v>0</v>
      </c>
      <c r="E161" s="75">
        <v>0</v>
      </c>
      <c r="F161" s="1"/>
    </row>
    <row r="162" spans="1:6" ht="19.5" customHeight="1">
      <c r="A162" s="30" t="s">
        <v>124</v>
      </c>
      <c r="B162" s="31">
        <f>-C162-'[1]RAP1'!$C$172</f>
        <v>0</v>
      </c>
      <c r="C162" s="31">
        <v>0</v>
      </c>
      <c r="D162" s="31">
        <f>E162-'[1]RAP1'!$E$172</f>
        <v>0</v>
      </c>
      <c r="E162" s="75">
        <v>2075</v>
      </c>
      <c r="F162" s="1"/>
    </row>
    <row r="163" spans="1:6" ht="19.5" customHeight="1">
      <c r="A163" s="30" t="s">
        <v>125</v>
      </c>
      <c r="B163" s="31">
        <f>C163-'[1]RAP1'!$C$173</f>
        <v>0</v>
      </c>
      <c r="C163" s="31">
        <v>0</v>
      </c>
      <c r="D163" s="31">
        <f>E163-'[1]RAP1'!$E$173</f>
        <v>0</v>
      </c>
      <c r="E163" s="75">
        <v>0</v>
      </c>
      <c r="F163" s="1"/>
    </row>
    <row r="164" spans="1:6" ht="19.5" customHeight="1">
      <c r="A164" s="30" t="s">
        <v>126</v>
      </c>
      <c r="B164" s="31">
        <f>C164-'[1]RAP1'!$C$174</f>
        <v>89</v>
      </c>
      <c r="C164" s="31">
        <v>274</v>
      </c>
      <c r="D164" s="31">
        <f>E164-'[1]RAP1'!$E$174</f>
        <v>56</v>
      </c>
      <c r="E164" s="75">
        <v>101</v>
      </c>
      <c r="F164" s="1"/>
    </row>
    <row r="165" spans="1:6" ht="19.5" customHeight="1">
      <c r="A165" s="30" t="s">
        <v>127</v>
      </c>
      <c r="B165" s="75">
        <f>B166+B168+B169+B170</f>
        <v>1435</v>
      </c>
      <c r="C165" s="75">
        <f>C166+C168+C169+C170</f>
        <v>4333</v>
      </c>
      <c r="D165" s="75">
        <f>D166+D168+D169+D170</f>
        <v>1796</v>
      </c>
      <c r="E165" s="75">
        <f>E166+E168+E169+E170</f>
        <v>6301</v>
      </c>
      <c r="F165" s="1"/>
    </row>
    <row r="166" spans="1:6" ht="19.5" customHeight="1">
      <c r="A166" s="30" t="s">
        <v>128</v>
      </c>
      <c r="B166" s="31">
        <f>C166-'[1]RAP1'!$C$176</f>
        <v>1399</v>
      </c>
      <c r="C166" s="31">
        <v>4174</v>
      </c>
      <c r="D166" s="31">
        <f>E166-'[1]RAP1'!$E$176</f>
        <v>1705</v>
      </c>
      <c r="E166" s="75">
        <v>4582</v>
      </c>
      <c r="F166" s="1"/>
    </row>
    <row r="167" spans="1:6" ht="19.5" customHeight="1">
      <c r="A167" s="30" t="s">
        <v>129</v>
      </c>
      <c r="B167" s="31">
        <f>C167-'[1]RAP1'!$C$177</f>
        <v>0</v>
      </c>
      <c r="C167" s="31">
        <v>0</v>
      </c>
      <c r="D167" s="31">
        <f>E167-'[1]RAP1'!$E$177</f>
        <v>110</v>
      </c>
      <c r="E167" s="75">
        <v>110</v>
      </c>
      <c r="F167" s="1"/>
    </row>
    <row r="168" spans="1:6" ht="19.5" customHeight="1">
      <c r="A168" s="30" t="s">
        <v>212</v>
      </c>
      <c r="B168" s="33">
        <v>0</v>
      </c>
      <c r="C168" s="31">
        <v>0</v>
      </c>
      <c r="D168" s="31">
        <f>E168-'[1]RAP1'!$E$178</f>
        <v>0</v>
      </c>
      <c r="E168" s="75">
        <v>0</v>
      </c>
      <c r="F168" s="1"/>
    </row>
    <row r="169" spans="1:6" ht="19.5" customHeight="1">
      <c r="A169" s="30" t="s">
        <v>130</v>
      </c>
      <c r="B169" s="31">
        <f>C169-'[1]RAP1'!$C$179</f>
        <v>0</v>
      </c>
      <c r="C169" s="31">
        <v>0</v>
      </c>
      <c r="D169" s="31">
        <f>E169-'[1]RAP1'!$E$179</f>
        <v>0</v>
      </c>
      <c r="E169" s="75">
        <v>0</v>
      </c>
      <c r="F169" s="1"/>
    </row>
    <row r="170" spans="1:6" ht="19.5" customHeight="1">
      <c r="A170" s="30" t="s">
        <v>131</v>
      </c>
      <c r="B170" s="31">
        <f>C170-'[1]RAP1'!$C$180-'[1]RAP1'!$C$178</f>
        <v>36</v>
      </c>
      <c r="C170" s="31">
        <v>159</v>
      </c>
      <c r="D170" s="33">
        <f>E170-'[1]RAP1'!$E$180</f>
        <v>91</v>
      </c>
      <c r="E170" s="33">
        <f>2019-300</f>
        <v>1719</v>
      </c>
      <c r="F170" s="1"/>
    </row>
    <row r="171" spans="1:6" ht="27" customHeight="1">
      <c r="A171" s="30" t="s">
        <v>137</v>
      </c>
      <c r="B171" s="31">
        <f>C171-'[1]RAP1'!$C$181</f>
        <v>0</v>
      </c>
      <c r="C171" s="31">
        <v>0</v>
      </c>
      <c r="D171" s="31">
        <f>E171-'[1]RAP1'!$E$181</f>
        <v>10021</v>
      </c>
      <c r="E171" s="75">
        <v>10002</v>
      </c>
      <c r="F171" s="1"/>
    </row>
    <row r="172" spans="1:6" ht="24" customHeight="1">
      <c r="A172" s="47" t="s">
        <v>138</v>
      </c>
      <c r="B172" s="74">
        <f>B156+B157-B165+B171</f>
        <v>8049</v>
      </c>
      <c r="C172" s="74">
        <f>C156+C157-C165+C171</f>
        <v>13012</v>
      </c>
      <c r="D172" s="74">
        <f>D156+D157-D165+D171</f>
        <v>11982</v>
      </c>
      <c r="E172" s="74">
        <f>E156+E157-E165+E171</f>
        <v>7836</v>
      </c>
      <c r="F172" s="1"/>
    </row>
    <row r="173" spans="1:6" ht="19.5" customHeight="1">
      <c r="A173" s="30" t="s">
        <v>139</v>
      </c>
      <c r="B173" s="75">
        <f>B174-B175</f>
        <v>0</v>
      </c>
      <c r="C173" s="75">
        <f>C174-C175</f>
        <v>0</v>
      </c>
      <c r="D173" s="75">
        <f>D174-D175</f>
        <v>0</v>
      </c>
      <c r="E173" s="75">
        <f>E174-E175</f>
        <v>0</v>
      </c>
      <c r="F173" s="1"/>
    </row>
    <row r="174" spans="1:6" ht="19.5" customHeight="1">
      <c r="A174" s="30" t="s">
        <v>132</v>
      </c>
      <c r="B174" s="31">
        <f>C174-'[1]RAP1'!$C$184</f>
        <v>0</v>
      </c>
      <c r="C174" s="31">
        <v>0</v>
      </c>
      <c r="D174" s="31">
        <f>E174-'[1]RAP1'!$E$184</f>
        <v>0</v>
      </c>
      <c r="E174" s="75">
        <v>0</v>
      </c>
      <c r="F174" s="1"/>
    </row>
    <row r="175" spans="1:6" ht="19.5" customHeight="1">
      <c r="A175" s="30" t="s">
        <v>133</v>
      </c>
      <c r="B175" s="31">
        <f>C175-'[1]RAP1'!$C$185</f>
        <v>0</v>
      </c>
      <c r="C175" s="31">
        <v>0</v>
      </c>
      <c r="D175" s="31">
        <f>E175-'[1]RAP1'!$E$185</f>
        <v>0</v>
      </c>
      <c r="E175" s="75">
        <f>-'[1]RAP1'!$E$185</f>
        <v>0</v>
      </c>
      <c r="F175" s="1"/>
    </row>
    <row r="176" spans="1:6" ht="24" customHeight="1">
      <c r="A176" s="30" t="s">
        <v>140</v>
      </c>
      <c r="B176" s="31">
        <f>C176-'[1]RAP1'!$C$186</f>
        <v>127</v>
      </c>
      <c r="C176" s="31">
        <v>222</v>
      </c>
      <c r="D176" s="31">
        <f>E176-'[1]RAP1'!$E$186</f>
        <v>149</v>
      </c>
      <c r="E176" s="75">
        <v>445</v>
      </c>
      <c r="F176" s="1"/>
    </row>
    <row r="177" spans="1:6" ht="24" customHeight="1">
      <c r="A177" s="30" t="s">
        <v>141</v>
      </c>
      <c r="B177" s="31">
        <f>C177-'[1]RAP1'!$C$181</f>
        <v>0</v>
      </c>
      <c r="C177" s="31">
        <v>0</v>
      </c>
      <c r="D177" s="31">
        <f>E177-'[1]RAP1'!$E$187</f>
        <v>0</v>
      </c>
      <c r="E177" s="75">
        <v>0</v>
      </c>
      <c r="F177" s="1"/>
    </row>
    <row r="178" spans="1:6" ht="19.5" customHeight="1">
      <c r="A178" s="47" t="s">
        <v>142</v>
      </c>
      <c r="B178" s="74">
        <f>B172+B173-B176+B177</f>
        <v>7922</v>
      </c>
      <c r="C178" s="74">
        <f>C172+C173-C176+C177</f>
        <v>12790</v>
      </c>
      <c r="D178" s="74">
        <f>D172+D173-D176+D177</f>
        <v>11833</v>
      </c>
      <c r="E178" s="74">
        <f>E172+E173-E176+E177</f>
        <v>7391</v>
      </c>
      <c r="F178" s="1"/>
    </row>
    <row r="179" spans="1:6" ht="19.5" customHeight="1">
      <c r="A179" s="30" t="s">
        <v>143</v>
      </c>
      <c r="B179" s="75">
        <f>B180+B181</f>
        <v>1179</v>
      </c>
      <c r="C179" s="75">
        <f>C180+C181</f>
        <v>2699</v>
      </c>
      <c r="D179" s="75">
        <f>D180+D181</f>
        <v>2509</v>
      </c>
      <c r="E179" s="75">
        <f>E180+E181</f>
        <v>1312</v>
      </c>
      <c r="F179" s="1"/>
    </row>
    <row r="180" spans="1:6" ht="19.5" customHeight="1">
      <c r="A180" s="30" t="s">
        <v>144</v>
      </c>
      <c r="B180" s="31">
        <f>C180-'[1]RAP1'!$C$190</f>
        <v>1563</v>
      </c>
      <c r="C180" s="31">
        <v>1611</v>
      </c>
      <c r="D180" s="31">
        <f>E180-'[1]RAP1'!$E$190</f>
        <v>2076</v>
      </c>
      <c r="E180" s="75">
        <v>2076</v>
      </c>
      <c r="F180" s="1"/>
    </row>
    <row r="181" spans="1:6" ht="19.5" customHeight="1">
      <c r="A181" s="30" t="s">
        <v>145</v>
      </c>
      <c r="B181" s="31">
        <f>C181-'[1]RAP1'!$C$191</f>
        <v>-384</v>
      </c>
      <c r="C181" s="31">
        <v>1088</v>
      </c>
      <c r="D181" s="31">
        <f>E181-'[1]RAP1'!$E$191</f>
        <v>433</v>
      </c>
      <c r="E181" s="75">
        <v>-764</v>
      </c>
      <c r="F181" s="1"/>
    </row>
    <row r="182" spans="1:6" ht="24" customHeight="1">
      <c r="A182" s="30" t="s">
        <v>146</v>
      </c>
      <c r="B182" s="31">
        <f>C182-'[1]RAP1'!$C$192</f>
        <v>0</v>
      </c>
      <c r="C182" s="31">
        <v>0</v>
      </c>
      <c r="D182" s="31">
        <f>E182-'[1]RAP1'!$E$193</f>
        <v>0</v>
      </c>
      <c r="E182" s="75">
        <v>0</v>
      </c>
      <c r="F182" s="1"/>
    </row>
    <row r="183" spans="1:6" ht="24" customHeight="1">
      <c r="A183" s="30" t="s">
        <v>147</v>
      </c>
      <c r="B183" s="31">
        <f>C183-'[1]RAP1'!$C$193</f>
        <v>214</v>
      </c>
      <c r="C183" s="31">
        <v>361</v>
      </c>
      <c r="D183" s="31">
        <f>E183-'[1]RAP1'!$E$193</f>
        <v>272</v>
      </c>
      <c r="E183" s="75">
        <v>272</v>
      </c>
      <c r="F183" s="1"/>
    </row>
    <row r="184" spans="1:6" ht="19.5" customHeight="1">
      <c r="A184" s="30" t="s">
        <v>148</v>
      </c>
      <c r="B184" s="31">
        <f>C184-'[1]RAP1'!$C$194</f>
        <v>24</v>
      </c>
      <c r="C184" s="31">
        <v>69</v>
      </c>
      <c r="D184" s="31">
        <f>E184-'[1]RAP1'!$E$194</f>
        <v>121</v>
      </c>
      <c r="E184" s="75">
        <v>131</v>
      </c>
      <c r="F184" s="1"/>
    </row>
    <row r="185" spans="1:6" ht="19.5" customHeight="1">
      <c r="A185" s="47" t="s">
        <v>149</v>
      </c>
      <c r="B185" s="74">
        <f>B178-B179-B182+B183+B184</f>
        <v>6981</v>
      </c>
      <c r="C185" s="74">
        <f>C178-C179-C182+C183+C184</f>
        <v>10521</v>
      </c>
      <c r="D185" s="74">
        <f>D178-D179-D182+D183+D184</f>
        <v>9717</v>
      </c>
      <c r="E185" s="74">
        <f>E178-E179-E182+E183+E184</f>
        <v>6482</v>
      </c>
      <c r="F185" s="1"/>
    </row>
    <row r="186" spans="1:6" ht="19.5" customHeight="1">
      <c r="A186" s="56"/>
      <c r="B186" s="60"/>
      <c r="C186" s="57"/>
      <c r="D186" s="60"/>
      <c r="E186" s="57"/>
      <c r="F186" s="1"/>
    </row>
    <row r="187" spans="1:6" ht="19.5" customHeight="1">
      <c r="A187" s="47" t="s">
        <v>134</v>
      </c>
      <c r="B187" s="33">
        <f>11301-E185+C185</f>
        <v>15340</v>
      </c>
      <c r="C187" s="77"/>
      <c r="D187" s="33" t="s">
        <v>311</v>
      </c>
      <c r="E187" s="77"/>
      <c r="F187" s="1"/>
    </row>
    <row r="188" spans="1:6" ht="19.5" customHeight="1">
      <c r="A188" s="47" t="s">
        <v>21</v>
      </c>
      <c r="B188" s="33">
        <v>10530000</v>
      </c>
      <c r="C188" s="77"/>
      <c r="D188" s="33" t="s">
        <v>311</v>
      </c>
      <c r="E188" s="77"/>
      <c r="F188" s="1"/>
    </row>
    <row r="189" spans="1:6" ht="19.5" customHeight="1">
      <c r="A189" s="47" t="s">
        <v>22</v>
      </c>
      <c r="B189" s="36">
        <f>B187/B188*1000</f>
        <v>1.4567901234567902</v>
      </c>
      <c r="C189" s="77"/>
      <c r="D189" s="33" t="s">
        <v>311</v>
      </c>
      <c r="E189" s="77"/>
      <c r="F189" s="1"/>
    </row>
    <row r="190" spans="1:6" ht="19.5" customHeight="1">
      <c r="A190" s="78" t="s">
        <v>135</v>
      </c>
      <c r="B190" s="33" t="s">
        <v>311</v>
      </c>
      <c r="C190" s="77"/>
      <c r="D190" s="33" t="s">
        <v>311</v>
      </c>
      <c r="E190" s="77"/>
      <c r="F190" s="1"/>
    </row>
    <row r="191" spans="1:6" ht="24" customHeight="1">
      <c r="A191" s="78" t="s">
        <v>32</v>
      </c>
      <c r="B191" s="33" t="s">
        <v>311</v>
      </c>
      <c r="C191" s="77"/>
      <c r="D191" s="33" t="s">
        <v>311</v>
      </c>
      <c r="E191" s="77"/>
      <c r="F191" s="1"/>
    </row>
    <row r="192" spans="1:6" ht="7.5" customHeight="1">
      <c r="A192" s="79"/>
      <c r="B192" s="80"/>
      <c r="C192" s="81"/>
      <c r="D192" s="80"/>
      <c r="E192" s="81"/>
      <c r="F192" s="1"/>
    </row>
    <row r="193" spans="1:93" s="85" customFormat="1" ht="60.75">
      <c r="A193" s="82" t="s">
        <v>208</v>
      </c>
      <c r="B193" s="29" t="s">
        <v>334</v>
      </c>
      <c r="C193" s="29" t="s">
        <v>335</v>
      </c>
      <c r="D193" s="29" t="s">
        <v>336</v>
      </c>
      <c r="E193" s="29" t="s">
        <v>337</v>
      </c>
      <c r="F193" s="83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/>
      <c r="BG193" s="84"/>
      <c r="BH193" s="84"/>
      <c r="BI193" s="84"/>
      <c r="BJ193" s="84"/>
      <c r="BK193" s="84"/>
      <c r="BL193" s="84"/>
      <c r="BM193" s="84"/>
      <c r="BN193" s="84"/>
      <c r="BO193" s="84"/>
      <c r="BP193" s="84"/>
      <c r="BQ193" s="84"/>
      <c r="BR193" s="84"/>
      <c r="BS193" s="84"/>
      <c r="BT193" s="84"/>
      <c r="BU193" s="84"/>
      <c r="BV193" s="84"/>
      <c r="BW193" s="84"/>
      <c r="BX193" s="84"/>
      <c r="BY193" s="84"/>
      <c r="BZ193" s="84"/>
      <c r="CA193" s="84"/>
      <c r="CB193" s="84"/>
      <c r="CC193" s="84"/>
      <c r="CD193" s="84"/>
      <c r="CE193" s="84"/>
      <c r="CF193" s="84"/>
      <c r="CG193" s="84"/>
      <c r="CH193" s="84"/>
      <c r="CI193" s="84"/>
      <c r="CJ193" s="84"/>
      <c r="CK193" s="84"/>
      <c r="CL193" s="84"/>
      <c r="CM193" s="84"/>
      <c r="CN193" s="84"/>
      <c r="CO193" s="84"/>
    </row>
    <row r="194" spans="1:93" s="85" customFormat="1" ht="19.5" customHeight="1">
      <c r="A194" s="78" t="s">
        <v>150</v>
      </c>
      <c r="B194" s="86">
        <f>'[1]RAP1'!$C$288</f>
        <v>127650</v>
      </c>
      <c r="C194" s="87">
        <v>32509</v>
      </c>
      <c r="D194" s="87">
        <f>'[1]RAP1'!$E$288</f>
        <v>20045</v>
      </c>
      <c r="E194" s="88">
        <v>25000</v>
      </c>
      <c r="F194" s="83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/>
      <c r="BG194" s="84"/>
      <c r="BH194" s="84"/>
      <c r="BI194" s="84"/>
      <c r="BJ194" s="84"/>
      <c r="BK194" s="84"/>
      <c r="BL194" s="84"/>
      <c r="BM194" s="84"/>
      <c r="BN194" s="84"/>
      <c r="BO194" s="84"/>
      <c r="BP194" s="84"/>
      <c r="BQ194" s="84"/>
      <c r="BR194" s="84"/>
      <c r="BS194" s="84"/>
      <c r="BT194" s="84"/>
      <c r="BU194" s="84"/>
      <c r="BV194" s="84"/>
      <c r="BW194" s="84"/>
      <c r="BX194" s="84"/>
      <c r="BY194" s="84"/>
      <c r="BZ194" s="84"/>
      <c r="CA194" s="84"/>
      <c r="CB194" s="84"/>
      <c r="CC194" s="84"/>
      <c r="CD194" s="84"/>
      <c r="CE194" s="84"/>
      <c r="CF194" s="84"/>
      <c r="CG194" s="84"/>
      <c r="CH194" s="84"/>
      <c r="CI194" s="84"/>
      <c r="CJ194" s="84"/>
      <c r="CK194" s="84"/>
      <c r="CL194" s="84"/>
      <c r="CM194" s="84"/>
      <c r="CN194" s="84"/>
      <c r="CO194" s="84"/>
    </row>
    <row r="195" spans="1:93" s="85" customFormat="1" ht="19.5" customHeight="1">
      <c r="A195" s="89" t="s">
        <v>225</v>
      </c>
      <c r="B195" s="90">
        <v>0</v>
      </c>
      <c r="C195" s="91">
        <v>0</v>
      </c>
      <c r="D195" s="91">
        <v>0</v>
      </c>
      <c r="E195" s="92">
        <v>0</v>
      </c>
      <c r="F195" s="83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/>
      <c r="BG195" s="84"/>
      <c r="BH195" s="84"/>
      <c r="BI195" s="84"/>
      <c r="BJ195" s="84"/>
      <c r="BK195" s="84"/>
      <c r="BL195" s="84"/>
      <c r="BM195" s="84"/>
      <c r="BN195" s="84"/>
      <c r="BO195" s="84"/>
      <c r="BP195" s="84"/>
      <c r="BQ195" s="84"/>
      <c r="BR195" s="84"/>
      <c r="BS195" s="84"/>
      <c r="BT195" s="84"/>
      <c r="BU195" s="84"/>
      <c r="BV195" s="84"/>
      <c r="BW195" s="84"/>
      <c r="BX195" s="84"/>
      <c r="BY195" s="84"/>
      <c r="BZ195" s="84"/>
      <c r="CA195" s="84"/>
      <c r="CB195" s="84"/>
      <c r="CC195" s="84"/>
      <c r="CD195" s="84"/>
      <c r="CE195" s="84"/>
      <c r="CF195" s="84"/>
      <c r="CG195" s="84"/>
      <c r="CH195" s="84"/>
      <c r="CI195" s="84"/>
      <c r="CJ195" s="84"/>
      <c r="CK195" s="84"/>
      <c r="CL195" s="84"/>
      <c r="CM195" s="84"/>
      <c r="CN195" s="84"/>
      <c r="CO195" s="84"/>
    </row>
    <row r="196" spans="1:93" s="85" customFormat="1" ht="19.5" customHeight="1">
      <c r="A196" s="89" t="s">
        <v>226</v>
      </c>
      <c r="B196" s="90">
        <v>0</v>
      </c>
      <c r="C196" s="91">
        <v>0</v>
      </c>
      <c r="D196" s="91">
        <v>0</v>
      </c>
      <c r="E196" s="92">
        <v>-1621</v>
      </c>
      <c r="F196" s="83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/>
      <c r="BG196" s="84"/>
      <c r="BH196" s="84"/>
      <c r="BI196" s="84"/>
      <c r="BJ196" s="84"/>
      <c r="BK196" s="84"/>
      <c r="BL196" s="84"/>
      <c r="BM196" s="84"/>
      <c r="BN196" s="84"/>
      <c r="BO196" s="84"/>
      <c r="BP196" s="84"/>
      <c r="BQ196" s="84"/>
      <c r="BR196" s="84"/>
      <c r="BS196" s="84"/>
      <c r="BT196" s="84"/>
      <c r="BU196" s="84"/>
      <c r="BV196" s="84"/>
      <c r="BW196" s="84"/>
      <c r="BX196" s="84"/>
      <c r="BY196" s="84"/>
      <c r="BZ196" s="84"/>
      <c r="CA196" s="84"/>
      <c r="CB196" s="84"/>
      <c r="CC196" s="84"/>
      <c r="CD196" s="84"/>
      <c r="CE196" s="84"/>
      <c r="CF196" s="84"/>
      <c r="CG196" s="84"/>
      <c r="CH196" s="84"/>
      <c r="CI196" s="84"/>
      <c r="CJ196" s="84"/>
      <c r="CK196" s="84"/>
      <c r="CL196" s="84"/>
      <c r="CM196" s="84"/>
      <c r="CN196" s="84"/>
      <c r="CO196" s="84"/>
    </row>
    <row r="197" spans="1:93" s="85" customFormat="1" ht="24" customHeight="1">
      <c r="A197" s="78" t="s">
        <v>151</v>
      </c>
      <c r="B197" s="87">
        <f>B194+B195+B196</f>
        <v>127650</v>
      </c>
      <c r="C197" s="87">
        <f>C194+C195+C196</f>
        <v>32509</v>
      </c>
      <c r="D197" s="87">
        <f>D194+D195+D196</f>
        <v>20045</v>
      </c>
      <c r="E197" s="87">
        <f>E194+E195+E196</f>
        <v>23379</v>
      </c>
      <c r="F197" s="83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/>
      <c r="BG197" s="84"/>
      <c r="BH197" s="84"/>
      <c r="BI197" s="84"/>
      <c r="BJ197" s="84"/>
      <c r="BK197" s="84"/>
      <c r="BL197" s="84"/>
      <c r="BM197" s="84"/>
      <c r="BN197" s="84"/>
      <c r="BO197" s="84"/>
      <c r="BP197" s="84"/>
      <c r="BQ197" s="84"/>
      <c r="BR197" s="84"/>
      <c r="BS197" s="84"/>
      <c r="BT197" s="84"/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/>
      <c r="CH197" s="84"/>
      <c r="CI197" s="84"/>
      <c r="CJ197" s="84"/>
      <c r="CK197" s="84"/>
      <c r="CL197" s="84"/>
      <c r="CM197" s="84"/>
      <c r="CN197" s="84"/>
      <c r="CO197" s="84"/>
    </row>
    <row r="198" spans="1:93" s="85" customFormat="1" ht="19.5" customHeight="1">
      <c r="A198" s="78" t="s">
        <v>227</v>
      </c>
      <c r="B198" s="86">
        <v>10530</v>
      </c>
      <c r="C198" s="87">
        <v>7200</v>
      </c>
      <c r="D198" s="87">
        <v>7200</v>
      </c>
      <c r="E198" s="88">
        <v>7200</v>
      </c>
      <c r="F198" s="83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/>
      <c r="BG198" s="84"/>
      <c r="BH198" s="84"/>
      <c r="BI198" s="84"/>
      <c r="BJ198" s="84"/>
      <c r="BK198" s="84"/>
      <c r="BL198" s="84"/>
      <c r="BM198" s="84"/>
      <c r="BN198" s="84"/>
      <c r="BO198" s="84"/>
      <c r="BP198" s="84"/>
      <c r="BQ198" s="84"/>
      <c r="BR198" s="84"/>
      <c r="BS198" s="84"/>
      <c r="BT198" s="84"/>
      <c r="BU198" s="84"/>
      <c r="BV198" s="84"/>
      <c r="BW198" s="84"/>
      <c r="BX198" s="84"/>
      <c r="BY198" s="84"/>
      <c r="BZ198" s="84"/>
      <c r="CA198" s="84"/>
      <c r="CB198" s="84"/>
      <c r="CC198" s="84"/>
      <c r="CD198" s="84"/>
      <c r="CE198" s="84"/>
      <c r="CF198" s="84"/>
      <c r="CG198" s="84"/>
      <c r="CH198" s="84"/>
      <c r="CI198" s="84"/>
      <c r="CJ198" s="84"/>
      <c r="CK198" s="84"/>
      <c r="CL198" s="84"/>
      <c r="CM198" s="84"/>
      <c r="CN198" s="84"/>
      <c r="CO198" s="84"/>
    </row>
    <row r="199" spans="1:93" s="85" customFormat="1" ht="19.5" customHeight="1">
      <c r="A199" s="89" t="s">
        <v>228</v>
      </c>
      <c r="B199" s="91">
        <f>B200-B203</f>
        <v>0</v>
      </c>
      <c r="C199" s="91">
        <f>C200-C203</f>
        <v>3330</v>
      </c>
      <c r="D199" s="91">
        <f>D200-D203</f>
        <v>0</v>
      </c>
      <c r="E199" s="91">
        <f>E200-E203</f>
        <v>0</v>
      </c>
      <c r="F199" s="83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84"/>
      <c r="AZ199" s="84"/>
      <c r="BA199" s="84"/>
      <c r="BB199" s="84"/>
      <c r="BC199" s="84"/>
      <c r="BD199" s="84"/>
      <c r="BE199" s="84"/>
      <c r="BF199" s="84"/>
      <c r="BG199" s="84"/>
      <c r="BH199" s="84"/>
      <c r="BI199" s="84"/>
      <c r="BJ199" s="84"/>
      <c r="BK199" s="84"/>
      <c r="BL199" s="84"/>
      <c r="BM199" s="84"/>
      <c r="BN199" s="84"/>
      <c r="BO199" s="84"/>
      <c r="BP199" s="84"/>
      <c r="BQ199" s="84"/>
      <c r="BR199" s="84"/>
      <c r="BS199" s="84"/>
      <c r="BT199" s="84"/>
      <c r="BU199" s="84"/>
      <c r="BV199" s="84"/>
      <c r="BW199" s="84"/>
      <c r="BX199" s="84"/>
      <c r="BY199" s="84"/>
      <c r="BZ199" s="84"/>
      <c r="CA199" s="84"/>
      <c r="CB199" s="84"/>
      <c r="CC199" s="84"/>
      <c r="CD199" s="84"/>
      <c r="CE199" s="84"/>
      <c r="CF199" s="84"/>
      <c r="CG199" s="84"/>
      <c r="CH199" s="84"/>
      <c r="CI199" s="84"/>
      <c r="CJ199" s="84"/>
      <c r="CK199" s="84"/>
      <c r="CL199" s="84"/>
      <c r="CM199" s="84"/>
      <c r="CN199" s="84"/>
      <c r="CO199" s="84"/>
    </row>
    <row r="200" spans="1:93" s="85" customFormat="1" ht="19.5" customHeight="1">
      <c r="A200" s="89" t="s">
        <v>229</v>
      </c>
      <c r="B200" s="91">
        <f>SUM(B201:B202)</f>
        <v>0</v>
      </c>
      <c r="C200" s="91">
        <f>SUM(C201:C202)</f>
        <v>3330</v>
      </c>
      <c r="D200" s="91">
        <f>SUM(D201:D202)</f>
        <v>0</v>
      </c>
      <c r="E200" s="91">
        <f>SUM(E201:E202)</f>
        <v>0</v>
      </c>
      <c r="F200" s="83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4"/>
      <c r="BG200" s="84"/>
      <c r="BH200" s="84"/>
      <c r="BI200" s="84"/>
      <c r="BJ200" s="84"/>
      <c r="BK200" s="84"/>
      <c r="BL200" s="84"/>
      <c r="BM200" s="84"/>
      <c r="BN200" s="84"/>
      <c r="BO200" s="84"/>
      <c r="BP200" s="84"/>
      <c r="BQ200" s="84"/>
      <c r="BR200" s="84"/>
      <c r="BS200" s="84"/>
      <c r="BT200" s="84"/>
      <c r="BU200" s="84"/>
      <c r="BV200" s="84"/>
      <c r="BW200" s="84"/>
      <c r="BX200" s="84"/>
      <c r="BY200" s="84"/>
      <c r="BZ200" s="84"/>
      <c r="CA200" s="84"/>
      <c r="CB200" s="84"/>
      <c r="CC200" s="84"/>
      <c r="CD200" s="84"/>
      <c r="CE200" s="84"/>
      <c r="CF200" s="84"/>
      <c r="CG200" s="84"/>
      <c r="CH200" s="84"/>
      <c r="CI200" s="84"/>
      <c r="CJ200" s="84"/>
      <c r="CK200" s="84"/>
      <c r="CL200" s="84"/>
      <c r="CM200" s="84"/>
      <c r="CN200" s="84"/>
      <c r="CO200" s="84"/>
    </row>
    <row r="201" spans="1:93" s="85" customFormat="1" ht="19.5" customHeight="1">
      <c r="A201" s="89" t="s">
        <v>230</v>
      </c>
      <c r="B201" s="90">
        <v>0</v>
      </c>
      <c r="C201" s="91">
        <v>3330</v>
      </c>
      <c r="D201" s="91">
        <v>0</v>
      </c>
      <c r="E201" s="92">
        <v>0</v>
      </c>
      <c r="F201" s="83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4"/>
      <c r="BG201" s="84"/>
      <c r="BH201" s="84"/>
      <c r="BI201" s="84"/>
      <c r="BJ201" s="84"/>
      <c r="BK201" s="84"/>
      <c r="BL201" s="84"/>
      <c r="BM201" s="84"/>
      <c r="BN201" s="84"/>
      <c r="BO201" s="84"/>
      <c r="BP201" s="84"/>
      <c r="BQ201" s="84"/>
      <c r="BR201" s="84"/>
      <c r="BS201" s="84"/>
      <c r="BT201" s="84"/>
      <c r="BU201" s="84"/>
      <c r="BV201" s="84"/>
      <c r="BW201" s="84"/>
      <c r="BX201" s="84"/>
      <c r="BY201" s="84"/>
      <c r="BZ201" s="84"/>
      <c r="CA201" s="84"/>
      <c r="CB201" s="84"/>
      <c r="CC201" s="84"/>
      <c r="CD201" s="84"/>
      <c r="CE201" s="84"/>
      <c r="CF201" s="84"/>
      <c r="CG201" s="84"/>
      <c r="CH201" s="84"/>
      <c r="CI201" s="84"/>
      <c r="CJ201" s="84"/>
      <c r="CK201" s="84"/>
      <c r="CL201" s="84"/>
      <c r="CM201" s="84"/>
      <c r="CN201" s="84"/>
      <c r="CO201" s="84"/>
    </row>
    <row r="202" spans="1:93" s="85" customFormat="1" ht="19.5" customHeight="1">
      <c r="A202" s="89" t="s">
        <v>231</v>
      </c>
      <c r="B202" s="90">
        <v>0</v>
      </c>
      <c r="C202" s="91">
        <v>0</v>
      </c>
      <c r="D202" s="91">
        <v>0</v>
      </c>
      <c r="E202" s="92">
        <v>0</v>
      </c>
      <c r="F202" s="83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84"/>
      <c r="AZ202" s="84"/>
      <c r="BA202" s="84"/>
      <c r="BB202" s="84"/>
      <c r="BC202" s="84"/>
      <c r="BD202" s="84"/>
      <c r="BE202" s="84"/>
      <c r="BF202" s="84"/>
      <c r="BG202" s="84"/>
      <c r="BH202" s="84"/>
      <c r="BI202" s="84"/>
      <c r="BJ202" s="84"/>
      <c r="BK202" s="84"/>
      <c r="BL202" s="84"/>
      <c r="BM202" s="84"/>
      <c r="BN202" s="84"/>
      <c r="BO202" s="84"/>
      <c r="BP202" s="84"/>
      <c r="BQ202" s="84"/>
      <c r="BR202" s="84"/>
      <c r="BS202" s="84"/>
      <c r="BT202" s="84"/>
      <c r="BU202" s="84"/>
      <c r="BV202" s="84"/>
      <c r="BW202" s="84"/>
      <c r="BX202" s="84"/>
      <c r="BY202" s="84"/>
      <c r="BZ202" s="84"/>
      <c r="CA202" s="84"/>
      <c r="CB202" s="84"/>
      <c r="CC202" s="84"/>
      <c r="CD202" s="84"/>
      <c r="CE202" s="84"/>
      <c r="CF202" s="84"/>
      <c r="CG202" s="84"/>
      <c r="CH202" s="84"/>
      <c r="CI202" s="84"/>
      <c r="CJ202" s="84"/>
      <c r="CK202" s="84"/>
      <c r="CL202" s="84"/>
      <c r="CM202" s="84"/>
      <c r="CN202" s="84"/>
      <c r="CO202" s="84"/>
    </row>
    <row r="203" spans="1:93" s="85" customFormat="1" ht="19.5" customHeight="1">
      <c r="A203" s="89" t="s">
        <v>232</v>
      </c>
      <c r="B203" s="90">
        <v>0</v>
      </c>
      <c r="C203" s="91">
        <v>0</v>
      </c>
      <c r="D203" s="91">
        <v>0</v>
      </c>
      <c r="E203" s="92">
        <v>0</v>
      </c>
      <c r="F203" s="83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4"/>
      <c r="BG203" s="84"/>
      <c r="BH203" s="84"/>
      <c r="BI203" s="84"/>
      <c r="BJ203" s="84"/>
      <c r="BK203" s="84"/>
      <c r="BL203" s="84"/>
      <c r="BM203" s="84"/>
      <c r="BN203" s="84"/>
      <c r="BO203" s="84"/>
      <c r="BP203" s="84"/>
      <c r="BQ203" s="84"/>
      <c r="BR203" s="84"/>
      <c r="BS203" s="84"/>
      <c r="BT203" s="84"/>
      <c r="BU203" s="84"/>
      <c r="BV203" s="84"/>
      <c r="BW203" s="84"/>
      <c r="BX203" s="84"/>
      <c r="BY203" s="84"/>
      <c r="BZ203" s="84"/>
      <c r="CA203" s="84"/>
      <c r="CB203" s="84"/>
      <c r="CC203" s="84"/>
      <c r="CD203" s="84"/>
      <c r="CE203" s="84"/>
      <c r="CF203" s="84"/>
      <c r="CG203" s="84"/>
      <c r="CH203" s="84"/>
      <c r="CI203" s="84"/>
      <c r="CJ203" s="84"/>
      <c r="CK203" s="84"/>
      <c r="CL203" s="84"/>
      <c r="CM203" s="84"/>
      <c r="CN203" s="84"/>
      <c r="CO203" s="84"/>
    </row>
    <row r="204" spans="1:93" s="85" customFormat="1" ht="19.5" customHeight="1">
      <c r="A204" s="89" t="s">
        <v>233</v>
      </c>
      <c r="B204" s="90">
        <v>0</v>
      </c>
      <c r="C204" s="91">
        <v>0</v>
      </c>
      <c r="D204" s="91">
        <v>0</v>
      </c>
      <c r="E204" s="92">
        <v>0</v>
      </c>
      <c r="F204" s="83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  <c r="AY204" s="84"/>
      <c r="AZ204" s="84"/>
      <c r="BA204" s="84"/>
      <c r="BB204" s="84"/>
      <c r="BC204" s="84"/>
      <c r="BD204" s="84"/>
      <c r="BE204" s="84"/>
      <c r="BF204" s="84"/>
      <c r="BG204" s="84"/>
      <c r="BH204" s="84"/>
      <c r="BI204" s="84"/>
      <c r="BJ204" s="84"/>
      <c r="BK204" s="84"/>
      <c r="BL204" s="84"/>
      <c r="BM204" s="84"/>
      <c r="BN204" s="84"/>
      <c r="BO204" s="84"/>
      <c r="BP204" s="84"/>
      <c r="BQ204" s="84"/>
      <c r="BR204" s="84"/>
      <c r="BS204" s="84"/>
      <c r="BT204" s="84"/>
      <c r="BU204" s="84"/>
      <c r="BV204" s="84"/>
      <c r="BW204" s="84"/>
      <c r="BX204" s="84"/>
      <c r="BY204" s="84"/>
      <c r="BZ204" s="84"/>
      <c r="CA204" s="84"/>
      <c r="CB204" s="84"/>
      <c r="CC204" s="84"/>
      <c r="CD204" s="84"/>
      <c r="CE204" s="84"/>
      <c r="CF204" s="84"/>
      <c r="CG204" s="84"/>
      <c r="CH204" s="84"/>
      <c r="CI204" s="84"/>
      <c r="CJ204" s="84"/>
      <c r="CK204" s="84"/>
      <c r="CL204" s="84"/>
      <c r="CM204" s="84"/>
      <c r="CN204" s="84"/>
      <c r="CO204" s="84"/>
    </row>
    <row r="205" spans="1:93" s="85" customFormat="1" ht="19.5" customHeight="1">
      <c r="A205" s="89" t="s">
        <v>231</v>
      </c>
      <c r="B205" s="90">
        <v>0</v>
      </c>
      <c r="C205" s="91">
        <v>0</v>
      </c>
      <c r="D205" s="91">
        <v>0</v>
      </c>
      <c r="E205" s="92">
        <v>0</v>
      </c>
      <c r="F205" s="83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84"/>
      <c r="AZ205" s="84"/>
      <c r="BA205" s="84"/>
      <c r="BB205" s="84"/>
      <c r="BC205" s="84"/>
      <c r="BD205" s="84"/>
      <c r="BE205" s="84"/>
      <c r="BF205" s="84"/>
      <c r="BG205" s="84"/>
      <c r="BH205" s="84"/>
      <c r="BI205" s="84"/>
      <c r="BJ205" s="84"/>
      <c r="BK205" s="84"/>
      <c r="BL205" s="84"/>
      <c r="BM205" s="84"/>
      <c r="BN205" s="84"/>
      <c r="BO205" s="84"/>
      <c r="BP205" s="84"/>
      <c r="BQ205" s="84"/>
      <c r="BR205" s="84"/>
      <c r="BS205" s="84"/>
      <c r="BT205" s="84"/>
      <c r="BU205" s="84"/>
      <c r="BV205" s="84"/>
      <c r="BW205" s="84"/>
      <c r="BX205" s="84"/>
      <c r="BY205" s="84"/>
      <c r="BZ205" s="84"/>
      <c r="CA205" s="84"/>
      <c r="CB205" s="84"/>
      <c r="CC205" s="84"/>
      <c r="CD205" s="84"/>
      <c r="CE205" s="84"/>
      <c r="CF205" s="84"/>
      <c r="CG205" s="84"/>
      <c r="CH205" s="84"/>
      <c r="CI205" s="84"/>
      <c r="CJ205" s="84"/>
      <c r="CK205" s="84"/>
      <c r="CL205" s="84"/>
      <c r="CM205" s="84"/>
      <c r="CN205" s="84"/>
      <c r="CO205" s="84"/>
    </row>
    <row r="206" spans="1:93" s="85" customFormat="1" ht="19.5" customHeight="1">
      <c r="A206" s="78" t="s">
        <v>234</v>
      </c>
      <c r="B206" s="87">
        <f>B198+B199</f>
        <v>10530</v>
      </c>
      <c r="C206" s="87">
        <f>C198+C199</f>
        <v>10530</v>
      </c>
      <c r="D206" s="87">
        <f>D198+D199</f>
        <v>7200</v>
      </c>
      <c r="E206" s="87">
        <f>E198+E199</f>
        <v>7200</v>
      </c>
      <c r="F206" s="83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/>
      <c r="BG206" s="84"/>
      <c r="BH206" s="84"/>
      <c r="BI206" s="84"/>
      <c r="BJ206" s="84"/>
      <c r="BK206" s="84"/>
      <c r="BL206" s="84"/>
      <c r="BM206" s="84"/>
      <c r="BN206" s="84"/>
      <c r="BO206" s="84"/>
      <c r="BP206" s="84"/>
      <c r="BQ206" s="84"/>
      <c r="BR206" s="84"/>
      <c r="BS206" s="84"/>
      <c r="BT206" s="84"/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/>
      <c r="CH206" s="84"/>
      <c r="CI206" s="84"/>
      <c r="CJ206" s="84"/>
      <c r="CK206" s="84"/>
      <c r="CL206" s="84"/>
      <c r="CM206" s="84"/>
      <c r="CN206" s="84"/>
      <c r="CO206" s="84"/>
    </row>
    <row r="207" spans="1:93" s="85" customFormat="1" ht="25.5" customHeight="1">
      <c r="A207" s="78" t="s">
        <v>235</v>
      </c>
      <c r="B207" s="90">
        <v>0</v>
      </c>
      <c r="C207" s="91">
        <v>0</v>
      </c>
      <c r="D207" s="91">
        <v>0</v>
      </c>
      <c r="E207" s="92">
        <v>0</v>
      </c>
      <c r="F207" s="83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4"/>
      <c r="BG207" s="84"/>
      <c r="BH207" s="84"/>
      <c r="BI207" s="84"/>
      <c r="BJ207" s="84"/>
      <c r="BK207" s="84"/>
      <c r="BL207" s="84"/>
      <c r="BM207" s="84"/>
      <c r="BN207" s="84"/>
      <c r="BO207" s="84"/>
      <c r="BP207" s="84"/>
      <c r="BQ207" s="84"/>
      <c r="BR207" s="84"/>
      <c r="BS207" s="84"/>
      <c r="BT207" s="84"/>
      <c r="BU207" s="84"/>
      <c r="BV207" s="84"/>
      <c r="BW207" s="84"/>
      <c r="BX207" s="84"/>
      <c r="BY207" s="84"/>
      <c r="BZ207" s="84"/>
      <c r="CA207" s="84"/>
      <c r="CB207" s="84"/>
      <c r="CC207" s="84"/>
      <c r="CD207" s="84"/>
      <c r="CE207" s="84"/>
      <c r="CF207" s="84"/>
      <c r="CG207" s="84"/>
      <c r="CH207" s="84"/>
      <c r="CI207" s="84"/>
      <c r="CJ207" s="84"/>
      <c r="CK207" s="84"/>
      <c r="CL207" s="84"/>
      <c r="CM207" s="84"/>
      <c r="CN207" s="84"/>
      <c r="CO207" s="84"/>
    </row>
    <row r="208" spans="1:93" s="85" customFormat="1" ht="24.75" customHeight="1">
      <c r="A208" s="89" t="s">
        <v>236</v>
      </c>
      <c r="B208" s="90">
        <v>0</v>
      </c>
      <c r="C208" s="91">
        <v>0</v>
      </c>
      <c r="D208" s="91">
        <v>0</v>
      </c>
      <c r="E208" s="92">
        <v>0</v>
      </c>
      <c r="F208" s="83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/>
      <c r="BG208" s="84"/>
      <c r="BH208" s="84"/>
      <c r="BI208" s="84"/>
      <c r="BJ208" s="84"/>
      <c r="BK208" s="84"/>
      <c r="BL208" s="84"/>
      <c r="BM208" s="84"/>
      <c r="BN208" s="84"/>
      <c r="BO208" s="84"/>
      <c r="BP208" s="84"/>
      <c r="BQ208" s="84"/>
      <c r="BR208" s="84"/>
      <c r="BS208" s="84"/>
      <c r="BT208" s="84"/>
      <c r="BU208" s="84"/>
      <c r="BV208" s="84"/>
      <c r="BW208" s="84"/>
      <c r="BX208" s="84"/>
      <c r="BY208" s="84"/>
      <c r="BZ208" s="84"/>
      <c r="CA208" s="84"/>
      <c r="CB208" s="84"/>
      <c r="CC208" s="84"/>
      <c r="CD208" s="84"/>
      <c r="CE208" s="84"/>
      <c r="CF208" s="84"/>
      <c r="CG208" s="84"/>
      <c r="CH208" s="84"/>
      <c r="CI208" s="84"/>
      <c r="CJ208" s="84"/>
      <c r="CK208" s="84"/>
      <c r="CL208" s="84"/>
      <c r="CM208" s="84"/>
      <c r="CN208" s="84"/>
      <c r="CO208" s="84"/>
    </row>
    <row r="209" spans="1:93" s="85" customFormat="1" ht="19.5" customHeight="1">
      <c r="A209" s="89" t="s">
        <v>237</v>
      </c>
      <c r="B209" s="90">
        <v>0</v>
      </c>
      <c r="C209" s="91">
        <v>0</v>
      </c>
      <c r="D209" s="91">
        <v>0</v>
      </c>
      <c r="E209" s="92">
        <v>0</v>
      </c>
      <c r="F209" s="83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/>
      <c r="BG209" s="84"/>
      <c r="BH209" s="84"/>
      <c r="BI209" s="84"/>
      <c r="BJ209" s="84"/>
      <c r="BK209" s="84"/>
      <c r="BL209" s="84"/>
      <c r="BM209" s="84"/>
      <c r="BN209" s="84"/>
      <c r="BO209" s="84"/>
      <c r="BP209" s="84"/>
      <c r="BQ209" s="84"/>
      <c r="BR209" s="84"/>
      <c r="BS209" s="84"/>
      <c r="BT209" s="84"/>
      <c r="BU209" s="84"/>
      <c r="BV209" s="84"/>
      <c r="BW209" s="84"/>
      <c r="BX209" s="84"/>
      <c r="BY209" s="84"/>
      <c r="BZ209" s="84"/>
      <c r="CA209" s="84"/>
      <c r="CB209" s="84"/>
      <c r="CC209" s="84"/>
      <c r="CD209" s="84"/>
      <c r="CE209" s="84"/>
      <c r="CF209" s="84"/>
      <c r="CG209" s="84"/>
      <c r="CH209" s="84"/>
      <c r="CI209" s="84"/>
      <c r="CJ209" s="84"/>
      <c r="CK209" s="84"/>
      <c r="CL209" s="84"/>
      <c r="CM209" s="84"/>
      <c r="CN209" s="84"/>
      <c r="CO209" s="84"/>
    </row>
    <row r="210" spans="1:93" s="85" customFormat="1" ht="19.5" customHeight="1">
      <c r="A210" s="89" t="s">
        <v>238</v>
      </c>
      <c r="B210" s="90">
        <v>0</v>
      </c>
      <c r="C210" s="91">
        <v>0</v>
      </c>
      <c r="D210" s="91">
        <v>0</v>
      </c>
      <c r="E210" s="92">
        <v>0</v>
      </c>
      <c r="F210" s="83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4"/>
      <c r="BG210" s="84"/>
      <c r="BH210" s="84"/>
      <c r="BI210" s="84"/>
      <c r="BJ210" s="84"/>
      <c r="BK210" s="84"/>
      <c r="BL210" s="84"/>
      <c r="BM210" s="84"/>
      <c r="BN210" s="84"/>
      <c r="BO210" s="84"/>
      <c r="BP210" s="84"/>
      <c r="BQ210" s="84"/>
      <c r="BR210" s="84"/>
      <c r="BS210" s="84"/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/>
      <c r="CH210" s="84"/>
      <c r="CI210" s="84"/>
      <c r="CJ210" s="84"/>
      <c r="CK210" s="84"/>
      <c r="CL210" s="84"/>
      <c r="CM210" s="84"/>
      <c r="CN210" s="84"/>
      <c r="CO210" s="84"/>
    </row>
    <row r="211" spans="1:93" s="85" customFormat="1" ht="19.5" customHeight="1">
      <c r="A211" s="89" t="s">
        <v>240</v>
      </c>
      <c r="B211" s="90">
        <v>0</v>
      </c>
      <c r="C211" s="91">
        <v>0</v>
      </c>
      <c r="D211" s="91">
        <v>0</v>
      </c>
      <c r="E211" s="92">
        <v>0</v>
      </c>
      <c r="F211" s="83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4"/>
      <c r="BG211" s="84"/>
      <c r="BH211" s="84"/>
      <c r="BI211" s="84"/>
      <c r="BJ211" s="84"/>
      <c r="BK211" s="84"/>
      <c r="BL211" s="84"/>
      <c r="BM211" s="84"/>
      <c r="BN211" s="84"/>
      <c r="BO211" s="84"/>
      <c r="BP211" s="84"/>
      <c r="BQ211" s="84"/>
      <c r="BR211" s="84"/>
      <c r="BS211" s="84"/>
      <c r="BT211" s="84"/>
      <c r="BU211" s="84"/>
      <c r="BV211" s="84"/>
      <c r="BW211" s="84"/>
      <c r="BX211" s="84"/>
      <c r="BY211" s="84"/>
      <c r="BZ211" s="84"/>
      <c r="CA211" s="84"/>
      <c r="CB211" s="84"/>
      <c r="CC211" s="84"/>
      <c r="CD211" s="84"/>
      <c r="CE211" s="84"/>
      <c r="CF211" s="84"/>
      <c r="CG211" s="84"/>
      <c r="CH211" s="84"/>
      <c r="CI211" s="84"/>
      <c r="CJ211" s="84"/>
      <c r="CK211" s="84"/>
      <c r="CL211" s="84"/>
      <c r="CM211" s="84"/>
      <c r="CN211" s="84"/>
      <c r="CO211" s="84"/>
    </row>
    <row r="212" spans="1:93" s="85" customFormat="1" ht="19.5" customHeight="1">
      <c r="A212" s="89" t="s">
        <v>238</v>
      </c>
      <c r="B212" s="90">
        <v>0</v>
      </c>
      <c r="C212" s="91">
        <v>0</v>
      </c>
      <c r="D212" s="91">
        <v>0</v>
      </c>
      <c r="E212" s="92">
        <v>0</v>
      </c>
      <c r="F212" s="83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84"/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  <c r="BA212" s="84"/>
      <c r="BB212" s="84"/>
      <c r="BC212" s="84"/>
      <c r="BD212" s="84"/>
      <c r="BE212" s="84"/>
      <c r="BF212" s="84"/>
      <c r="BG212" s="84"/>
      <c r="BH212" s="84"/>
      <c r="BI212" s="84"/>
      <c r="BJ212" s="84"/>
      <c r="BK212" s="84"/>
      <c r="BL212" s="84"/>
      <c r="BM212" s="84"/>
      <c r="BN212" s="84"/>
      <c r="BO212" s="84"/>
      <c r="BP212" s="84"/>
      <c r="BQ212" s="84"/>
      <c r="BR212" s="84"/>
      <c r="BS212" s="84"/>
      <c r="BT212" s="84"/>
      <c r="BU212" s="84"/>
      <c r="BV212" s="84"/>
      <c r="BW212" s="84"/>
      <c r="BX212" s="84"/>
      <c r="BY212" s="84"/>
      <c r="BZ212" s="84"/>
      <c r="CA212" s="84"/>
      <c r="CB212" s="84"/>
      <c r="CC212" s="84"/>
      <c r="CD212" s="84"/>
      <c r="CE212" s="84"/>
      <c r="CF212" s="84"/>
      <c r="CG212" s="84"/>
      <c r="CH212" s="84"/>
      <c r="CI212" s="84"/>
      <c r="CJ212" s="84"/>
      <c r="CK212" s="84"/>
      <c r="CL212" s="84"/>
      <c r="CM212" s="84"/>
      <c r="CN212" s="84"/>
      <c r="CO212" s="84"/>
    </row>
    <row r="213" spans="1:93" s="85" customFormat="1" ht="24.75" customHeight="1">
      <c r="A213" s="78" t="s">
        <v>241</v>
      </c>
      <c r="B213" s="90">
        <v>0</v>
      </c>
      <c r="C213" s="91">
        <v>0</v>
      </c>
      <c r="D213" s="91">
        <v>0</v>
      </c>
      <c r="E213" s="92">
        <v>0</v>
      </c>
      <c r="F213" s="83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84"/>
      <c r="AX213" s="84"/>
      <c r="AY213" s="84"/>
      <c r="AZ213" s="84"/>
      <c r="BA213" s="84"/>
      <c r="BB213" s="84"/>
      <c r="BC213" s="84"/>
      <c r="BD213" s="84"/>
      <c r="BE213" s="84"/>
      <c r="BF213" s="84"/>
      <c r="BG213" s="84"/>
      <c r="BH213" s="84"/>
      <c r="BI213" s="84"/>
      <c r="BJ213" s="84"/>
      <c r="BK213" s="84"/>
      <c r="BL213" s="84"/>
      <c r="BM213" s="84"/>
      <c r="BN213" s="84"/>
      <c r="BO213" s="84"/>
      <c r="BP213" s="84"/>
      <c r="BQ213" s="84"/>
      <c r="BR213" s="84"/>
      <c r="BS213" s="84"/>
      <c r="BT213" s="84"/>
      <c r="BU213" s="84"/>
      <c r="BV213" s="84"/>
      <c r="BW213" s="84"/>
      <c r="BX213" s="84"/>
      <c r="BY213" s="84"/>
      <c r="BZ213" s="84"/>
      <c r="CA213" s="84"/>
      <c r="CB213" s="84"/>
      <c r="CC213" s="84"/>
      <c r="CD213" s="84"/>
      <c r="CE213" s="84"/>
      <c r="CF213" s="84"/>
      <c r="CG213" s="84"/>
      <c r="CH213" s="84"/>
      <c r="CI213" s="84"/>
      <c r="CJ213" s="84"/>
      <c r="CK213" s="84"/>
      <c r="CL213" s="84"/>
      <c r="CM213" s="84"/>
      <c r="CN213" s="84"/>
      <c r="CO213" s="84"/>
    </row>
    <row r="214" spans="1:93" s="85" customFormat="1" ht="19.5" customHeight="1">
      <c r="A214" s="78" t="s">
        <v>242</v>
      </c>
      <c r="B214" s="90">
        <v>0</v>
      </c>
      <c r="C214" s="91">
        <v>0</v>
      </c>
      <c r="D214" s="91">
        <v>0</v>
      </c>
      <c r="E214" s="92">
        <v>0</v>
      </c>
      <c r="F214" s="83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84"/>
      <c r="AY214" s="84"/>
      <c r="AZ214" s="84"/>
      <c r="BA214" s="84"/>
      <c r="BB214" s="84"/>
      <c r="BC214" s="84"/>
      <c r="BD214" s="84"/>
      <c r="BE214" s="84"/>
      <c r="BF214" s="84"/>
      <c r="BG214" s="84"/>
      <c r="BH214" s="84"/>
      <c r="BI214" s="84"/>
      <c r="BJ214" s="84"/>
      <c r="BK214" s="84"/>
      <c r="BL214" s="84"/>
      <c r="BM214" s="84"/>
      <c r="BN214" s="84"/>
      <c r="BO214" s="84"/>
      <c r="BP214" s="84"/>
      <c r="BQ214" s="84"/>
      <c r="BR214" s="84"/>
      <c r="BS214" s="84"/>
      <c r="BT214" s="84"/>
      <c r="BU214" s="84"/>
      <c r="BV214" s="84"/>
      <c r="BW214" s="84"/>
      <c r="BX214" s="84"/>
      <c r="BY214" s="84"/>
      <c r="BZ214" s="84"/>
      <c r="CA214" s="84"/>
      <c r="CB214" s="84"/>
      <c r="CC214" s="84"/>
      <c r="CD214" s="84"/>
      <c r="CE214" s="84"/>
      <c r="CF214" s="84"/>
      <c r="CG214" s="84"/>
      <c r="CH214" s="84"/>
      <c r="CI214" s="84"/>
      <c r="CJ214" s="84"/>
      <c r="CK214" s="84"/>
      <c r="CL214" s="84"/>
      <c r="CM214" s="84"/>
      <c r="CN214" s="84"/>
      <c r="CO214" s="84"/>
    </row>
    <row r="215" spans="1:93" s="85" customFormat="1" ht="19.5" customHeight="1">
      <c r="A215" s="89" t="s">
        <v>243</v>
      </c>
      <c r="B215" s="90">
        <v>0</v>
      </c>
      <c r="C215" s="91">
        <v>0</v>
      </c>
      <c r="D215" s="91">
        <v>0</v>
      </c>
      <c r="E215" s="92">
        <v>0</v>
      </c>
      <c r="F215" s="83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84"/>
      <c r="AZ215" s="84"/>
      <c r="BA215" s="84"/>
      <c r="BB215" s="84"/>
      <c r="BC215" s="84"/>
      <c r="BD215" s="84"/>
      <c r="BE215" s="84"/>
      <c r="BF215" s="84"/>
      <c r="BG215" s="84"/>
      <c r="BH215" s="84"/>
      <c r="BI215" s="84"/>
      <c r="BJ215" s="84"/>
      <c r="BK215" s="84"/>
      <c r="BL215" s="84"/>
      <c r="BM215" s="84"/>
      <c r="BN215" s="84"/>
      <c r="BO215" s="84"/>
      <c r="BP215" s="84"/>
      <c r="BQ215" s="84"/>
      <c r="BR215" s="84"/>
      <c r="BS215" s="84"/>
      <c r="BT215" s="84"/>
      <c r="BU215" s="84"/>
      <c r="BV215" s="84"/>
      <c r="BW215" s="84"/>
      <c r="BX215" s="84"/>
      <c r="BY215" s="84"/>
      <c r="BZ215" s="84"/>
      <c r="CA215" s="84"/>
      <c r="CB215" s="84"/>
      <c r="CC215" s="84"/>
      <c r="CD215" s="84"/>
      <c r="CE215" s="84"/>
      <c r="CF215" s="84"/>
      <c r="CG215" s="84"/>
      <c r="CH215" s="84"/>
      <c r="CI215" s="84"/>
      <c r="CJ215" s="84"/>
      <c r="CK215" s="84"/>
      <c r="CL215" s="84"/>
      <c r="CM215" s="84"/>
      <c r="CN215" s="84"/>
      <c r="CO215" s="84"/>
    </row>
    <row r="216" spans="1:93" s="85" customFormat="1" ht="19.5" customHeight="1">
      <c r="A216" s="89" t="s">
        <v>244</v>
      </c>
      <c r="B216" s="90">
        <v>0</v>
      </c>
      <c r="C216" s="91">
        <v>0</v>
      </c>
      <c r="D216" s="91">
        <v>0</v>
      </c>
      <c r="E216" s="92">
        <v>0</v>
      </c>
      <c r="F216" s="83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84"/>
      <c r="BC216" s="84"/>
      <c r="BD216" s="84"/>
      <c r="BE216" s="84"/>
      <c r="BF216" s="84"/>
      <c r="BG216" s="84"/>
      <c r="BH216" s="84"/>
      <c r="BI216" s="84"/>
      <c r="BJ216" s="84"/>
      <c r="BK216" s="84"/>
      <c r="BL216" s="84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84"/>
      <c r="CA216" s="84"/>
      <c r="CB216" s="84"/>
      <c r="CC216" s="84"/>
      <c r="CD216" s="84"/>
      <c r="CE216" s="84"/>
      <c r="CF216" s="84"/>
      <c r="CG216" s="84"/>
      <c r="CH216" s="84"/>
      <c r="CI216" s="84"/>
      <c r="CJ216" s="84"/>
      <c r="CK216" s="84"/>
      <c r="CL216" s="84"/>
      <c r="CM216" s="84"/>
      <c r="CN216" s="84"/>
      <c r="CO216" s="84"/>
    </row>
    <row r="217" spans="1:93" s="85" customFormat="1" ht="19.5" customHeight="1">
      <c r="A217" s="89" t="s">
        <v>245</v>
      </c>
      <c r="B217" s="90">
        <v>0</v>
      </c>
      <c r="C217" s="91">
        <v>0</v>
      </c>
      <c r="D217" s="91">
        <v>0</v>
      </c>
      <c r="E217" s="92">
        <v>0</v>
      </c>
      <c r="F217" s="83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  <c r="AY217" s="84"/>
      <c r="AZ217" s="84"/>
      <c r="BA217" s="84"/>
      <c r="BB217" s="84"/>
      <c r="BC217" s="84"/>
      <c r="BD217" s="84"/>
      <c r="BE217" s="84"/>
      <c r="BF217" s="84"/>
      <c r="BG217" s="84"/>
      <c r="BH217" s="84"/>
      <c r="BI217" s="84"/>
      <c r="BJ217" s="84"/>
      <c r="BK217" s="84"/>
      <c r="BL217" s="84"/>
      <c r="BM217" s="84"/>
      <c r="BN217" s="84"/>
      <c r="BO217" s="84"/>
      <c r="BP217" s="84"/>
      <c r="BQ217" s="84"/>
      <c r="BR217" s="84"/>
      <c r="BS217" s="84"/>
      <c r="BT217" s="84"/>
      <c r="BU217" s="84"/>
      <c r="BV217" s="84"/>
      <c r="BW217" s="84"/>
      <c r="BX217" s="84"/>
      <c r="BY217" s="84"/>
      <c r="BZ217" s="84"/>
      <c r="CA217" s="84"/>
      <c r="CB217" s="84"/>
      <c r="CC217" s="84"/>
      <c r="CD217" s="84"/>
      <c r="CE217" s="84"/>
      <c r="CF217" s="84"/>
      <c r="CG217" s="84"/>
      <c r="CH217" s="84"/>
      <c r="CI217" s="84"/>
      <c r="CJ217" s="84"/>
      <c r="CK217" s="84"/>
      <c r="CL217" s="84"/>
      <c r="CM217" s="84"/>
      <c r="CN217" s="84"/>
      <c r="CO217" s="84"/>
    </row>
    <row r="218" spans="1:93" s="85" customFormat="1" ht="19.5" customHeight="1">
      <c r="A218" s="89" t="s">
        <v>246</v>
      </c>
      <c r="B218" s="90">
        <v>0</v>
      </c>
      <c r="C218" s="91">
        <v>0</v>
      </c>
      <c r="D218" s="91">
        <v>0</v>
      </c>
      <c r="E218" s="92">
        <v>0</v>
      </c>
      <c r="F218" s="83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  <c r="AU218" s="84"/>
      <c r="AV218" s="84"/>
      <c r="AW218" s="84"/>
      <c r="AX218" s="84"/>
      <c r="AY218" s="84"/>
      <c r="AZ218" s="84"/>
      <c r="BA218" s="84"/>
      <c r="BB218" s="84"/>
      <c r="BC218" s="84"/>
      <c r="BD218" s="84"/>
      <c r="BE218" s="84"/>
      <c r="BF218" s="84"/>
      <c r="BG218" s="84"/>
      <c r="BH218" s="84"/>
      <c r="BI218" s="84"/>
      <c r="BJ218" s="84"/>
      <c r="BK218" s="84"/>
      <c r="BL218" s="84"/>
      <c r="BM218" s="84"/>
      <c r="BN218" s="84"/>
      <c r="BO218" s="84"/>
      <c r="BP218" s="84"/>
      <c r="BQ218" s="84"/>
      <c r="BR218" s="84"/>
      <c r="BS218" s="84"/>
      <c r="BT218" s="84"/>
      <c r="BU218" s="84"/>
      <c r="BV218" s="84"/>
      <c r="BW218" s="84"/>
      <c r="BX218" s="84"/>
      <c r="BY218" s="84"/>
      <c r="BZ218" s="84"/>
      <c r="CA218" s="84"/>
      <c r="CB218" s="84"/>
      <c r="CC218" s="84"/>
      <c r="CD218" s="84"/>
      <c r="CE218" s="84"/>
      <c r="CF218" s="84"/>
      <c r="CG218" s="84"/>
      <c r="CH218" s="84"/>
      <c r="CI218" s="84"/>
      <c r="CJ218" s="84"/>
      <c r="CK218" s="84"/>
      <c r="CL218" s="84"/>
      <c r="CM218" s="84"/>
      <c r="CN218" s="84"/>
      <c r="CO218" s="84"/>
    </row>
    <row r="219" spans="1:93" s="85" customFormat="1" ht="19.5" customHeight="1">
      <c r="A219" s="89" t="s">
        <v>245</v>
      </c>
      <c r="B219" s="90">
        <v>0</v>
      </c>
      <c r="C219" s="91">
        <v>0</v>
      </c>
      <c r="D219" s="91">
        <v>0</v>
      </c>
      <c r="E219" s="92">
        <v>0</v>
      </c>
      <c r="F219" s="83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  <c r="BE219" s="84"/>
      <c r="BF219" s="84"/>
      <c r="BG219" s="84"/>
      <c r="BH219" s="84"/>
      <c r="BI219" s="84"/>
      <c r="BJ219" s="84"/>
      <c r="BK219" s="84"/>
      <c r="BL219" s="84"/>
      <c r="BM219" s="84"/>
      <c r="BN219" s="84"/>
      <c r="BO219" s="84"/>
      <c r="BP219" s="84"/>
      <c r="BQ219" s="84"/>
      <c r="BR219" s="84"/>
      <c r="BS219" s="84"/>
      <c r="BT219" s="84"/>
      <c r="BU219" s="84"/>
      <c r="BV219" s="84"/>
      <c r="BW219" s="84"/>
      <c r="BX219" s="84"/>
      <c r="BY219" s="84"/>
      <c r="BZ219" s="84"/>
      <c r="CA219" s="84"/>
      <c r="CB219" s="84"/>
      <c r="CC219" s="84"/>
      <c r="CD219" s="84"/>
      <c r="CE219" s="84"/>
      <c r="CF219" s="84"/>
      <c r="CG219" s="84"/>
      <c r="CH219" s="84"/>
      <c r="CI219" s="84"/>
      <c r="CJ219" s="84"/>
      <c r="CK219" s="84"/>
      <c r="CL219" s="84"/>
      <c r="CM219" s="84"/>
      <c r="CN219" s="84"/>
      <c r="CO219" s="84"/>
    </row>
    <row r="220" spans="1:93" s="85" customFormat="1" ht="19.5" customHeight="1">
      <c r="A220" s="78" t="s">
        <v>247</v>
      </c>
      <c r="B220" s="90">
        <v>0</v>
      </c>
      <c r="C220" s="91">
        <v>0</v>
      </c>
      <c r="D220" s="91">
        <v>0</v>
      </c>
      <c r="E220" s="92">
        <v>0</v>
      </c>
      <c r="F220" s="83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84"/>
      <c r="BC220" s="84"/>
      <c r="BD220" s="84"/>
      <c r="BE220" s="84"/>
      <c r="BF220" s="84"/>
      <c r="BG220" s="84"/>
      <c r="BH220" s="84"/>
      <c r="BI220" s="84"/>
      <c r="BJ220" s="84"/>
      <c r="BK220" s="84"/>
      <c r="BL220" s="84"/>
      <c r="BM220" s="84"/>
      <c r="BN220" s="84"/>
      <c r="BO220" s="84"/>
      <c r="BP220" s="84"/>
      <c r="BQ220" s="84"/>
      <c r="BR220" s="84"/>
      <c r="BS220" s="84"/>
      <c r="BT220" s="84"/>
      <c r="BU220" s="84"/>
      <c r="BV220" s="84"/>
      <c r="BW220" s="84"/>
      <c r="BX220" s="84"/>
      <c r="BY220" s="84"/>
      <c r="BZ220" s="84"/>
      <c r="CA220" s="84"/>
      <c r="CB220" s="84"/>
      <c r="CC220" s="84"/>
      <c r="CD220" s="84"/>
      <c r="CE220" s="84"/>
      <c r="CF220" s="84"/>
      <c r="CG220" s="84"/>
      <c r="CH220" s="84"/>
      <c r="CI220" s="84"/>
      <c r="CJ220" s="84"/>
      <c r="CK220" s="84"/>
      <c r="CL220" s="84"/>
      <c r="CM220" s="84"/>
      <c r="CN220" s="84"/>
      <c r="CO220" s="84"/>
    </row>
    <row r="221" spans="1:93" s="85" customFormat="1" ht="19.5" customHeight="1">
      <c r="A221" s="78" t="s">
        <v>248</v>
      </c>
      <c r="B221" s="86">
        <f>'[1]RAP1'!$C$243</f>
        <v>117398</v>
      </c>
      <c r="C221" s="87">
        <v>16400</v>
      </c>
      <c r="D221" s="87">
        <f>'[1]RAP1'!$E$243</f>
        <v>18500</v>
      </c>
      <c r="E221" s="88">
        <v>10270</v>
      </c>
      <c r="F221" s="83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84"/>
      <c r="AZ221" s="84"/>
      <c r="BA221" s="84"/>
      <c r="BB221" s="84"/>
      <c r="BC221" s="84"/>
      <c r="BD221" s="84"/>
      <c r="BE221" s="84"/>
      <c r="BF221" s="84"/>
      <c r="BG221" s="84"/>
      <c r="BH221" s="84"/>
      <c r="BI221" s="84"/>
      <c r="BJ221" s="84"/>
      <c r="BK221" s="84"/>
      <c r="BL221" s="84"/>
      <c r="BM221" s="84"/>
      <c r="BN221" s="84"/>
      <c r="BO221" s="84"/>
      <c r="BP221" s="84"/>
      <c r="BQ221" s="84"/>
      <c r="BR221" s="84"/>
      <c r="BS221" s="84"/>
      <c r="BT221" s="84"/>
      <c r="BU221" s="84"/>
      <c r="BV221" s="84"/>
      <c r="BW221" s="84"/>
      <c r="BX221" s="84"/>
      <c r="BY221" s="84"/>
      <c r="BZ221" s="84"/>
      <c r="CA221" s="84"/>
      <c r="CB221" s="84"/>
      <c r="CC221" s="84"/>
      <c r="CD221" s="84"/>
      <c r="CE221" s="84"/>
      <c r="CF221" s="84"/>
      <c r="CG221" s="84"/>
      <c r="CH221" s="84"/>
      <c r="CI221" s="84"/>
      <c r="CJ221" s="84"/>
      <c r="CK221" s="84"/>
      <c r="CL221" s="84"/>
      <c r="CM221" s="84"/>
      <c r="CN221" s="84"/>
      <c r="CO221" s="84"/>
    </row>
    <row r="222" spans="1:93" s="85" customFormat="1" ht="19.5" customHeight="1">
      <c r="A222" s="89" t="s">
        <v>249</v>
      </c>
      <c r="B222" s="91">
        <f>B223-B229</f>
        <v>-7</v>
      </c>
      <c r="C222" s="91">
        <f>C223-C229</f>
        <v>100991</v>
      </c>
      <c r="D222" s="91">
        <f>D223-D229</f>
        <v>31</v>
      </c>
      <c r="E222" s="91">
        <f>E223-E229</f>
        <v>8261</v>
      </c>
      <c r="F222" s="83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/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4"/>
      <c r="BG222" s="84"/>
      <c r="BH222" s="84"/>
      <c r="BI222" s="84"/>
      <c r="BJ222" s="84"/>
      <c r="BK222" s="84"/>
      <c r="BL222" s="84"/>
      <c r="BM222" s="84"/>
      <c r="BN222" s="84"/>
      <c r="BO222" s="84"/>
      <c r="BP222" s="84"/>
      <c r="BQ222" s="84"/>
      <c r="BR222" s="84"/>
      <c r="BS222" s="84"/>
      <c r="BT222" s="84"/>
      <c r="BU222" s="84"/>
      <c r="BV222" s="84"/>
      <c r="BW222" s="84"/>
      <c r="BX222" s="84"/>
      <c r="BY222" s="84"/>
      <c r="BZ222" s="84"/>
      <c r="CA222" s="84"/>
      <c r="CB222" s="84"/>
      <c r="CC222" s="84"/>
      <c r="CD222" s="84"/>
      <c r="CE222" s="84"/>
      <c r="CF222" s="84"/>
      <c r="CG222" s="84"/>
      <c r="CH222" s="84"/>
      <c r="CI222" s="84"/>
      <c r="CJ222" s="84"/>
      <c r="CK222" s="84"/>
      <c r="CL222" s="84"/>
      <c r="CM222" s="84"/>
      <c r="CN222" s="84"/>
      <c r="CO222" s="84"/>
    </row>
    <row r="223" spans="1:93" s="85" customFormat="1" ht="19.5" customHeight="1">
      <c r="A223" s="89" t="s">
        <v>237</v>
      </c>
      <c r="B223" s="91">
        <f>SUM(B224:B228)</f>
        <v>0</v>
      </c>
      <c r="C223" s="91">
        <f>SUM(C224:C228)</f>
        <v>105728</v>
      </c>
      <c r="D223" s="91">
        <f>SUM(D224:D228)</f>
        <v>31</v>
      </c>
      <c r="E223" s="91">
        <f>SUM(E224:E228)</f>
        <v>8261</v>
      </c>
      <c r="F223" s="83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84"/>
      <c r="AJ223" s="84"/>
      <c r="AK223" s="84"/>
      <c r="AL223" s="84"/>
      <c r="AM223" s="84"/>
      <c r="AN223" s="84"/>
      <c r="AO223" s="84"/>
      <c r="AP223" s="84"/>
      <c r="AQ223" s="84"/>
      <c r="AR223" s="84"/>
      <c r="AS223" s="84"/>
      <c r="AT223" s="84"/>
      <c r="AU223" s="84"/>
      <c r="AV223" s="84"/>
      <c r="AW223" s="84"/>
      <c r="AX223" s="84"/>
      <c r="AY223" s="84"/>
      <c r="AZ223" s="84"/>
      <c r="BA223" s="84"/>
      <c r="BB223" s="84"/>
      <c r="BC223" s="84"/>
      <c r="BD223" s="84"/>
      <c r="BE223" s="84"/>
      <c r="BF223" s="84"/>
      <c r="BG223" s="84"/>
      <c r="BH223" s="84"/>
      <c r="BI223" s="84"/>
      <c r="BJ223" s="84"/>
      <c r="BK223" s="84"/>
      <c r="BL223" s="84"/>
      <c r="BM223" s="84"/>
      <c r="BN223" s="84"/>
      <c r="BO223" s="84"/>
      <c r="BP223" s="84"/>
      <c r="BQ223" s="84"/>
      <c r="BR223" s="84"/>
      <c r="BS223" s="84"/>
      <c r="BT223" s="84"/>
      <c r="BU223" s="84"/>
      <c r="BV223" s="84"/>
      <c r="BW223" s="84"/>
      <c r="BX223" s="84"/>
      <c r="BY223" s="84"/>
      <c r="BZ223" s="84"/>
      <c r="CA223" s="84"/>
      <c r="CB223" s="84"/>
      <c r="CC223" s="84"/>
      <c r="CD223" s="84"/>
      <c r="CE223" s="84"/>
      <c r="CF223" s="84"/>
      <c r="CG223" s="84"/>
      <c r="CH223" s="84"/>
      <c r="CI223" s="84"/>
      <c r="CJ223" s="84"/>
      <c r="CK223" s="84"/>
      <c r="CL223" s="84"/>
      <c r="CM223" s="84"/>
      <c r="CN223" s="84"/>
      <c r="CO223" s="84"/>
    </row>
    <row r="224" spans="1:93" s="85" customFormat="1" ht="19.5" customHeight="1">
      <c r="A224" s="89" t="s">
        <v>250</v>
      </c>
      <c r="B224" s="90">
        <v>0</v>
      </c>
      <c r="C224" s="91">
        <v>93000</v>
      </c>
      <c r="D224" s="91">
        <v>0</v>
      </c>
      <c r="E224" s="92">
        <v>0</v>
      </c>
      <c r="F224" s="83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84"/>
      <c r="BF224" s="84"/>
      <c r="BG224" s="84"/>
      <c r="BH224" s="84"/>
      <c r="BI224" s="84"/>
      <c r="BJ224" s="84"/>
      <c r="BK224" s="84"/>
      <c r="BL224" s="84"/>
      <c r="BM224" s="84"/>
      <c r="BN224" s="84"/>
      <c r="BO224" s="84"/>
      <c r="BP224" s="84"/>
      <c r="BQ224" s="84"/>
      <c r="BR224" s="84"/>
      <c r="BS224" s="84"/>
      <c r="BT224" s="84"/>
      <c r="BU224" s="84"/>
      <c r="BV224" s="84"/>
      <c r="BW224" s="84"/>
      <c r="BX224" s="84"/>
      <c r="BY224" s="84"/>
      <c r="BZ224" s="84"/>
      <c r="CA224" s="84"/>
      <c r="CB224" s="84"/>
      <c r="CC224" s="84"/>
      <c r="CD224" s="84"/>
      <c r="CE224" s="84"/>
      <c r="CF224" s="84"/>
      <c r="CG224" s="84"/>
      <c r="CH224" s="84"/>
      <c r="CI224" s="84"/>
      <c r="CJ224" s="84"/>
      <c r="CK224" s="84"/>
      <c r="CL224" s="84"/>
      <c r="CM224" s="84"/>
      <c r="CN224" s="84"/>
      <c r="CO224" s="84"/>
    </row>
    <row r="225" spans="1:93" s="85" customFormat="1" ht="19.5" customHeight="1">
      <c r="A225" s="89" t="s">
        <v>251</v>
      </c>
      <c r="B225" s="90">
        <v>0</v>
      </c>
      <c r="C225" s="91">
        <v>1015</v>
      </c>
      <c r="D225" s="91">
        <v>0</v>
      </c>
      <c r="E225" s="92">
        <v>0</v>
      </c>
      <c r="F225" s="83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4"/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4"/>
      <c r="BG225" s="84"/>
      <c r="BH225" s="84"/>
      <c r="BI225" s="84"/>
      <c r="BJ225" s="84"/>
      <c r="BK225" s="84"/>
      <c r="BL225" s="84"/>
      <c r="BM225" s="84"/>
      <c r="BN225" s="84"/>
      <c r="BO225" s="84"/>
      <c r="BP225" s="84"/>
      <c r="BQ225" s="84"/>
      <c r="BR225" s="84"/>
      <c r="BS225" s="84"/>
      <c r="BT225" s="84"/>
      <c r="BU225" s="84"/>
      <c r="BV225" s="84"/>
      <c r="BW225" s="84"/>
      <c r="BX225" s="84"/>
      <c r="BY225" s="84"/>
      <c r="BZ225" s="84"/>
      <c r="CA225" s="84"/>
      <c r="CB225" s="84"/>
      <c r="CC225" s="84"/>
      <c r="CD225" s="84"/>
      <c r="CE225" s="84"/>
      <c r="CF225" s="84"/>
      <c r="CG225" s="84"/>
      <c r="CH225" s="84"/>
      <c r="CI225" s="84"/>
      <c r="CJ225" s="84"/>
      <c r="CK225" s="84"/>
      <c r="CL225" s="84"/>
      <c r="CM225" s="84"/>
      <c r="CN225" s="84"/>
      <c r="CO225" s="84"/>
    </row>
    <row r="226" spans="1:93" s="85" customFormat="1" ht="24" customHeight="1">
      <c r="A226" s="89" t="s">
        <v>252</v>
      </c>
      <c r="B226" s="90">
        <v>0</v>
      </c>
      <c r="C226" s="91">
        <f>11677+36</f>
        <v>11713</v>
      </c>
      <c r="D226" s="91">
        <v>31</v>
      </c>
      <c r="E226" s="92">
        <f>8230+31</f>
        <v>8261</v>
      </c>
      <c r="F226" s="83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  <c r="AM226" s="84"/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/>
      <c r="BD226" s="84"/>
      <c r="BE226" s="84"/>
      <c r="BF226" s="84"/>
      <c r="BG226" s="84"/>
      <c r="BH226" s="84"/>
      <c r="BI226" s="84"/>
      <c r="BJ226" s="84"/>
      <c r="BK226" s="84"/>
      <c r="BL226" s="84"/>
      <c r="BM226" s="84"/>
      <c r="BN226" s="84"/>
      <c r="BO226" s="84"/>
      <c r="BP226" s="84"/>
      <c r="BQ226" s="84"/>
      <c r="BR226" s="84"/>
      <c r="BS226" s="84"/>
      <c r="BT226" s="84"/>
      <c r="BU226" s="84"/>
      <c r="BV226" s="84"/>
      <c r="BW226" s="84"/>
      <c r="BX226" s="84"/>
      <c r="BY226" s="84"/>
      <c r="BZ226" s="84"/>
      <c r="CA226" s="84"/>
      <c r="CB226" s="84"/>
      <c r="CC226" s="84"/>
      <c r="CD226" s="84"/>
      <c r="CE226" s="84"/>
      <c r="CF226" s="84"/>
      <c r="CG226" s="84"/>
      <c r="CH226" s="84"/>
      <c r="CI226" s="84"/>
      <c r="CJ226" s="84"/>
      <c r="CK226" s="84"/>
      <c r="CL226" s="84"/>
      <c r="CM226" s="84"/>
      <c r="CN226" s="84"/>
      <c r="CO226" s="84"/>
    </row>
    <row r="227" spans="1:93" s="85" customFormat="1" ht="19.5" customHeight="1">
      <c r="A227" s="89" t="s">
        <v>239</v>
      </c>
      <c r="B227" s="90">
        <v>0</v>
      </c>
      <c r="C227" s="91">
        <v>0</v>
      </c>
      <c r="D227" s="91">
        <v>0</v>
      </c>
      <c r="E227" s="92">
        <v>0</v>
      </c>
      <c r="F227" s="83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  <c r="AM227" s="84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4"/>
      <c r="BG227" s="84"/>
      <c r="BH227" s="84"/>
      <c r="BI227" s="84"/>
      <c r="BJ227" s="84"/>
      <c r="BK227" s="84"/>
      <c r="BL227" s="84"/>
      <c r="BM227" s="84"/>
      <c r="BN227" s="84"/>
      <c r="BO227" s="84"/>
      <c r="BP227" s="84"/>
      <c r="BQ227" s="84"/>
      <c r="BR227" s="84"/>
      <c r="BS227" s="84"/>
      <c r="BT227" s="84"/>
      <c r="BU227" s="84"/>
      <c r="BV227" s="84"/>
      <c r="BW227" s="84"/>
      <c r="BX227" s="84"/>
      <c r="BY227" s="84"/>
      <c r="BZ227" s="84"/>
      <c r="CA227" s="84"/>
      <c r="CB227" s="84"/>
      <c r="CC227" s="84"/>
      <c r="CD227" s="84"/>
      <c r="CE227" s="84"/>
      <c r="CF227" s="84"/>
      <c r="CG227" s="84"/>
      <c r="CH227" s="84"/>
      <c r="CI227" s="84"/>
      <c r="CJ227" s="84"/>
      <c r="CK227" s="84"/>
      <c r="CL227" s="84"/>
      <c r="CM227" s="84"/>
      <c r="CN227" s="84"/>
      <c r="CO227" s="84"/>
    </row>
    <row r="228" spans="1:93" s="85" customFormat="1" ht="19.5" customHeight="1">
      <c r="A228" s="89" t="s">
        <v>239</v>
      </c>
      <c r="B228" s="90">
        <v>0</v>
      </c>
      <c r="C228" s="91">
        <v>0</v>
      </c>
      <c r="D228" s="91">
        <v>0</v>
      </c>
      <c r="E228" s="92">
        <v>0</v>
      </c>
      <c r="F228" s="83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4"/>
      <c r="BG228" s="84"/>
      <c r="BH228" s="84"/>
      <c r="BI228" s="84"/>
      <c r="BJ228" s="84"/>
      <c r="BK228" s="84"/>
      <c r="BL228" s="84"/>
      <c r="BM228" s="84"/>
      <c r="BN228" s="84"/>
      <c r="BO228" s="84"/>
      <c r="BP228" s="84"/>
      <c r="BQ228" s="84"/>
      <c r="BR228" s="84"/>
      <c r="BS228" s="84"/>
      <c r="BT228" s="84"/>
      <c r="BU228" s="84"/>
      <c r="BV228" s="84"/>
      <c r="BW228" s="84"/>
      <c r="BX228" s="84"/>
      <c r="BY228" s="84"/>
      <c r="BZ228" s="84"/>
      <c r="CA228" s="84"/>
      <c r="CB228" s="84"/>
      <c r="CC228" s="84"/>
      <c r="CD228" s="84"/>
      <c r="CE228" s="84"/>
      <c r="CF228" s="84"/>
      <c r="CG228" s="84"/>
      <c r="CH228" s="84"/>
      <c r="CI228" s="84"/>
      <c r="CJ228" s="84"/>
      <c r="CK228" s="84"/>
      <c r="CL228" s="84"/>
      <c r="CM228" s="84"/>
      <c r="CN228" s="84"/>
      <c r="CO228" s="84"/>
    </row>
    <row r="229" spans="1:93" s="85" customFormat="1" ht="19.5" customHeight="1">
      <c r="A229" s="89" t="s">
        <v>302</v>
      </c>
      <c r="B229" s="91">
        <f>SUM(B230:B232)</f>
        <v>7</v>
      </c>
      <c r="C229" s="91">
        <f>SUM(C230:C232)</f>
        <v>4737</v>
      </c>
      <c r="D229" s="91">
        <v>0</v>
      </c>
      <c r="E229" s="92">
        <v>0</v>
      </c>
      <c r="F229" s="83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4"/>
      <c r="BG229" s="84"/>
      <c r="BH229" s="84"/>
      <c r="BI229" s="84"/>
      <c r="BJ229" s="84"/>
      <c r="BK229" s="84"/>
      <c r="BL229" s="84"/>
      <c r="BM229" s="84"/>
      <c r="BN229" s="84"/>
      <c r="BO229" s="84"/>
      <c r="BP229" s="84"/>
      <c r="BQ229" s="84"/>
      <c r="BR229" s="84"/>
      <c r="BS229" s="84"/>
      <c r="BT229" s="84"/>
      <c r="BU229" s="84"/>
      <c r="BV229" s="84"/>
      <c r="BW229" s="84"/>
      <c r="BX229" s="84"/>
      <c r="BY229" s="84"/>
      <c r="BZ229" s="84"/>
      <c r="CA229" s="84"/>
      <c r="CB229" s="84"/>
      <c r="CC229" s="84"/>
      <c r="CD229" s="84"/>
      <c r="CE229" s="84"/>
      <c r="CF229" s="84"/>
      <c r="CG229" s="84"/>
      <c r="CH229" s="84"/>
      <c r="CI229" s="84"/>
      <c r="CJ229" s="84"/>
      <c r="CK229" s="84"/>
      <c r="CL229" s="84"/>
      <c r="CM229" s="84"/>
      <c r="CN229" s="84"/>
      <c r="CO229" s="84"/>
    </row>
    <row r="230" spans="1:93" s="85" customFormat="1" ht="19.5" customHeight="1">
      <c r="A230" s="89" t="s">
        <v>253</v>
      </c>
      <c r="B230" s="90">
        <v>0</v>
      </c>
      <c r="C230" s="91">
        <v>0</v>
      </c>
      <c r="D230" s="91">
        <v>0</v>
      </c>
      <c r="E230" s="92">
        <v>0</v>
      </c>
      <c r="F230" s="83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  <c r="AI230" s="84"/>
      <c r="AJ230" s="84"/>
      <c r="AK230" s="84"/>
      <c r="AL230" s="84"/>
      <c r="AM230" s="84"/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  <c r="BE230" s="84"/>
      <c r="BF230" s="84"/>
      <c r="BG230" s="84"/>
      <c r="BH230" s="84"/>
      <c r="BI230" s="84"/>
      <c r="BJ230" s="84"/>
      <c r="BK230" s="84"/>
      <c r="BL230" s="84"/>
      <c r="BM230" s="84"/>
      <c r="BN230" s="84"/>
      <c r="BO230" s="84"/>
      <c r="BP230" s="84"/>
      <c r="BQ230" s="84"/>
      <c r="BR230" s="84"/>
      <c r="BS230" s="84"/>
      <c r="BT230" s="84"/>
      <c r="BU230" s="84"/>
      <c r="BV230" s="84"/>
      <c r="BW230" s="84"/>
      <c r="BX230" s="84"/>
      <c r="BY230" s="84"/>
      <c r="BZ230" s="84"/>
      <c r="CA230" s="84"/>
      <c r="CB230" s="84"/>
      <c r="CC230" s="84"/>
      <c r="CD230" s="84"/>
      <c r="CE230" s="84"/>
      <c r="CF230" s="84"/>
      <c r="CG230" s="84"/>
      <c r="CH230" s="84"/>
      <c r="CI230" s="84"/>
      <c r="CJ230" s="84"/>
      <c r="CK230" s="84"/>
      <c r="CL230" s="84"/>
      <c r="CM230" s="84"/>
      <c r="CN230" s="84"/>
      <c r="CO230" s="84"/>
    </row>
    <row r="231" spans="1:93" s="85" customFormat="1" ht="19.5" customHeight="1">
      <c r="A231" s="89" t="s">
        <v>308</v>
      </c>
      <c r="B231" s="90">
        <v>7</v>
      </c>
      <c r="C231" s="91">
        <f>4730+7</f>
        <v>4737</v>
      </c>
      <c r="D231" s="91">
        <v>0</v>
      </c>
      <c r="E231" s="92">
        <v>0</v>
      </c>
      <c r="F231" s="83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84"/>
      <c r="AI231" s="84"/>
      <c r="AJ231" s="84"/>
      <c r="AK231" s="84"/>
      <c r="AL231" s="84"/>
      <c r="AM231" s="84"/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  <c r="BE231" s="84"/>
      <c r="BF231" s="84"/>
      <c r="BG231" s="84"/>
      <c r="BH231" s="84"/>
      <c r="BI231" s="84"/>
      <c r="BJ231" s="84"/>
      <c r="BK231" s="84"/>
      <c r="BL231" s="84"/>
      <c r="BM231" s="84"/>
      <c r="BN231" s="84"/>
      <c r="BO231" s="84"/>
      <c r="BP231" s="84"/>
      <c r="BQ231" s="84"/>
      <c r="BR231" s="84"/>
      <c r="BS231" s="84"/>
      <c r="BT231" s="84"/>
      <c r="BU231" s="84"/>
      <c r="BV231" s="84"/>
      <c r="BW231" s="84"/>
      <c r="BX231" s="84"/>
      <c r="BY231" s="84"/>
      <c r="BZ231" s="84"/>
      <c r="CA231" s="84"/>
      <c r="CB231" s="84"/>
      <c r="CC231" s="84"/>
      <c r="CD231" s="84"/>
      <c r="CE231" s="84"/>
      <c r="CF231" s="84"/>
      <c r="CG231" s="84"/>
      <c r="CH231" s="84"/>
      <c r="CI231" s="84"/>
      <c r="CJ231" s="84"/>
      <c r="CK231" s="84"/>
      <c r="CL231" s="84"/>
      <c r="CM231" s="84"/>
      <c r="CN231" s="84"/>
      <c r="CO231" s="84"/>
    </row>
    <row r="232" spans="1:93" s="85" customFormat="1" ht="19.5" customHeight="1">
      <c r="A232" s="89" t="s">
        <v>254</v>
      </c>
      <c r="B232" s="90">
        <v>0</v>
      </c>
      <c r="C232" s="91">
        <v>0</v>
      </c>
      <c r="D232" s="91">
        <v>0</v>
      </c>
      <c r="E232" s="92">
        <v>0</v>
      </c>
      <c r="F232" s="83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  <c r="AG232" s="84"/>
      <c r="AH232" s="84"/>
      <c r="AI232" s="84"/>
      <c r="AJ232" s="84"/>
      <c r="AK232" s="84"/>
      <c r="AL232" s="84"/>
      <c r="AM232" s="84"/>
      <c r="AN232" s="84"/>
      <c r="AO232" s="84"/>
      <c r="AP232" s="84"/>
      <c r="AQ232" s="84"/>
      <c r="AR232" s="84"/>
      <c r="AS232" s="84"/>
      <c r="AT232" s="84"/>
      <c r="AU232" s="84"/>
      <c r="AV232" s="84"/>
      <c r="AW232" s="84"/>
      <c r="AX232" s="84"/>
      <c r="AY232" s="84"/>
      <c r="AZ232" s="84"/>
      <c r="BA232" s="84"/>
      <c r="BB232" s="84"/>
      <c r="BC232" s="84"/>
      <c r="BD232" s="84"/>
      <c r="BE232" s="84"/>
      <c r="BF232" s="84"/>
      <c r="BG232" s="84"/>
      <c r="BH232" s="84"/>
      <c r="BI232" s="84"/>
      <c r="BJ232" s="84"/>
      <c r="BK232" s="84"/>
      <c r="BL232" s="84"/>
      <c r="BM232" s="84"/>
      <c r="BN232" s="84"/>
      <c r="BO232" s="84"/>
      <c r="BP232" s="84"/>
      <c r="BQ232" s="84"/>
      <c r="BR232" s="84"/>
      <c r="BS232" s="84"/>
      <c r="BT232" s="84"/>
      <c r="BU232" s="84"/>
      <c r="BV232" s="84"/>
      <c r="BW232" s="84"/>
      <c r="BX232" s="84"/>
      <c r="BY232" s="84"/>
      <c r="BZ232" s="84"/>
      <c r="CA232" s="84"/>
      <c r="CB232" s="84"/>
      <c r="CC232" s="84"/>
      <c r="CD232" s="84"/>
      <c r="CE232" s="84"/>
      <c r="CF232" s="84"/>
      <c r="CG232" s="84"/>
      <c r="CH232" s="84"/>
      <c r="CI232" s="84"/>
      <c r="CJ232" s="84"/>
      <c r="CK232" s="84"/>
      <c r="CL232" s="84"/>
      <c r="CM232" s="84"/>
      <c r="CN232" s="84"/>
      <c r="CO232" s="84"/>
    </row>
    <row r="233" spans="1:93" s="85" customFormat="1" ht="19.5" customHeight="1">
      <c r="A233" s="78" t="s">
        <v>255</v>
      </c>
      <c r="B233" s="87">
        <f>B221+B222</f>
        <v>117391</v>
      </c>
      <c r="C233" s="87">
        <f>C221+C222</f>
        <v>117391</v>
      </c>
      <c r="D233" s="87">
        <f>D221+D222</f>
        <v>18531</v>
      </c>
      <c r="E233" s="87">
        <f>E221+E222</f>
        <v>18531</v>
      </c>
      <c r="F233" s="83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  <c r="AH233" s="84"/>
      <c r="AI233" s="84"/>
      <c r="AJ233" s="84"/>
      <c r="AK233" s="84"/>
      <c r="AL233" s="84"/>
      <c r="AM233" s="84"/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84"/>
      <c r="AZ233" s="84"/>
      <c r="BA233" s="84"/>
      <c r="BB233" s="84"/>
      <c r="BC233" s="84"/>
      <c r="BD233" s="84"/>
      <c r="BE233" s="84"/>
      <c r="BF233" s="84"/>
      <c r="BG233" s="84"/>
      <c r="BH233" s="84"/>
      <c r="BI233" s="84"/>
      <c r="BJ233" s="84"/>
      <c r="BK233" s="84"/>
      <c r="BL233" s="84"/>
      <c r="BM233" s="84"/>
      <c r="BN233" s="84"/>
      <c r="BO233" s="84"/>
      <c r="BP233" s="84"/>
      <c r="BQ233" s="84"/>
      <c r="BR233" s="84"/>
      <c r="BS233" s="84"/>
      <c r="BT233" s="84"/>
      <c r="BU233" s="84"/>
      <c r="BV233" s="84"/>
      <c r="BW233" s="84"/>
      <c r="BX233" s="84"/>
      <c r="BY233" s="84"/>
      <c r="BZ233" s="84"/>
      <c r="CA233" s="84"/>
      <c r="CB233" s="84"/>
      <c r="CC233" s="84"/>
      <c r="CD233" s="84"/>
      <c r="CE233" s="84"/>
      <c r="CF233" s="84"/>
      <c r="CG233" s="84"/>
      <c r="CH233" s="84"/>
      <c r="CI233" s="84"/>
      <c r="CJ233" s="84"/>
      <c r="CK233" s="84"/>
      <c r="CL233" s="84"/>
      <c r="CM233" s="84"/>
      <c r="CN233" s="84"/>
      <c r="CO233" s="84"/>
    </row>
    <row r="234" spans="1:93" s="85" customFormat="1" ht="25.5" customHeight="1">
      <c r="A234" s="78" t="s">
        <v>256</v>
      </c>
      <c r="B234" s="90">
        <v>0</v>
      </c>
      <c r="C234" s="91">
        <v>0</v>
      </c>
      <c r="D234" s="91">
        <v>0</v>
      </c>
      <c r="E234" s="92">
        <v>0</v>
      </c>
      <c r="F234" s="83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/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  <c r="AZ234" s="84"/>
      <c r="BA234" s="84"/>
      <c r="BB234" s="84"/>
      <c r="BC234" s="84"/>
      <c r="BD234" s="84"/>
      <c r="BE234" s="84"/>
      <c r="BF234" s="84"/>
      <c r="BG234" s="84"/>
      <c r="BH234" s="84"/>
      <c r="BI234" s="84"/>
      <c r="BJ234" s="84"/>
      <c r="BK234" s="84"/>
      <c r="BL234" s="84"/>
      <c r="BM234" s="84"/>
      <c r="BN234" s="84"/>
      <c r="BO234" s="84"/>
      <c r="BP234" s="84"/>
      <c r="BQ234" s="84"/>
      <c r="BR234" s="84"/>
      <c r="BS234" s="84"/>
      <c r="BT234" s="84"/>
      <c r="BU234" s="84"/>
      <c r="BV234" s="84"/>
      <c r="BW234" s="84"/>
      <c r="BX234" s="84"/>
      <c r="BY234" s="84"/>
      <c r="BZ234" s="84"/>
      <c r="CA234" s="84"/>
      <c r="CB234" s="84"/>
      <c r="CC234" s="84"/>
      <c r="CD234" s="84"/>
      <c r="CE234" s="84"/>
      <c r="CF234" s="84"/>
      <c r="CG234" s="84"/>
      <c r="CH234" s="84"/>
      <c r="CI234" s="84"/>
      <c r="CJ234" s="84"/>
      <c r="CK234" s="84"/>
      <c r="CL234" s="84"/>
      <c r="CM234" s="84"/>
      <c r="CN234" s="84"/>
      <c r="CO234" s="84"/>
    </row>
    <row r="235" spans="1:93" s="85" customFormat="1" ht="19.5" customHeight="1">
      <c r="A235" s="89" t="s">
        <v>257</v>
      </c>
      <c r="B235" s="90">
        <v>0</v>
      </c>
      <c r="C235" s="91">
        <v>0</v>
      </c>
      <c r="D235" s="91">
        <v>0</v>
      </c>
      <c r="E235" s="92">
        <v>0</v>
      </c>
      <c r="F235" s="83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  <c r="AI235" s="84"/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4"/>
      <c r="BG235" s="84"/>
      <c r="BH235" s="84"/>
      <c r="BI235" s="84"/>
      <c r="BJ235" s="84"/>
      <c r="BK235" s="84"/>
      <c r="BL235" s="84"/>
      <c r="BM235" s="84"/>
      <c r="BN235" s="84"/>
      <c r="BO235" s="84"/>
      <c r="BP235" s="84"/>
      <c r="BQ235" s="84"/>
      <c r="BR235" s="84"/>
      <c r="BS235" s="84"/>
      <c r="BT235" s="84"/>
      <c r="BU235" s="84"/>
      <c r="BV235" s="84"/>
      <c r="BW235" s="84"/>
      <c r="BX235" s="84"/>
      <c r="BY235" s="84"/>
      <c r="BZ235" s="84"/>
      <c r="CA235" s="84"/>
      <c r="CB235" s="84"/>
      <c r="CC235" s="84"/>
      <c r="CD235" s="84"/>
      <c r="CE235" s="84"/>
      <c r="CF235" s="84"/>
      <c r="CG235" s="84"/>
      <c r="CH235" s="84"/>
      <c r="CI235" s="84"/>
      <c r="CJ235" s="84"/>
      <c r="CK235" s="84"/>
      <c r="CL235" s="84"/>
      <c r="CM235" s="84"/>
      <c r="CN235" s="84"/>
      <c r="CO235" s="84"/>
    </row>
    <row r="236" spans="1:93" s="85" customFormat="1" ht="19.5" customHeight="1">
      <c r="A236" s="89" t="s">
        <v>229</v>
      </c>
      <c r="B236" s="90">
        <v>0</v>
      </c>
      <c r="C236" s="91">
        <v>0</v>
      </c>
      <c r="D236" s="91">
        <v>0</v>
      </c>
      <c r="E236" s="92">
        <v>0</v>
      </c>
      <c r="F236" s="83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  <c r="AH236" s="84"/>
      <c r="AI236" s="84"/>
      <c r="AJ236" s="84"/>
      <c r="AK236" s="84"/>
      <c r="AL236" s="84"/>
      <c r="AM236" s="84"/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84"/>
      <c r="AZ236" s="84"/>
      <c r="BA236" s="84"/>
      <c r="BB236" s="84"/>
      <c r="BC236" s="84"/>
      <c r="BD236" s="84"/>
      <c r="BE236" s="84"/>
      <c r="BF236" s="84"/>
      <c r="BG236" s="84"/>
      <c r="BH236" s="84"/>
      <c r="BI236" s="84"/>
      <c r="BJ236" s="84"/>
      <c r="BK236" s="84"/>
      <c r="BL236" s="84"/>
      <c r="BM236" s="84"/>
      <c r="BN236" s="84"/>
      <c r="BO236" s="84"/>
      <c r="BP236" s="84"/>
      <c r="BQ236" s="84"/>
      <c r="BR236" s="84"/>
      <c r="BS236" s="84"/>
      <c r="BT236" s="84"/>
      <c r="BU236" s="84"/>
      <c r="BV236" s="84"/>
      <c r="BW236" s="84"/>
      <c r="BX236" s="84"/>
      <c r="BY236" s="84"/>
      <c r="BZ236" s="84"/>
      <c r="CA236" s="84"/>
      <c r="CB236" s="84"/>
      <c r="CC236" s="84"/>
      <c r="CD236" s="84"/>
      <c r="CE236" s="84"/>
      <c r="CF236" s="84"/>
      <c r="CG236" s="84"/>
      <c r="CH236" s="84"/>
      <c r="CI236" s="84"/>
      <c r="CJ236" s="84"/>
      <c r="CK236" s="84"/>
      <c r="CL236" s="84"/>
      <c r="CM236" s="84"/>
      <c r="CN236" s="84"/>
      <c r="CO236" s="84"/>
    </row>
    <row r="237" spans="1:93" s="85" customFormat="1" ht="19.5" customHeight="1">
      <c r="A237" s="89" t="s">
        <v>231</v>
      </c>
      <c r="B237" s="90">
        <v>0</v>
      </c>
      <c r="C237" s="91">
        <v>0</v>
      </c>
      <c r="D237" s="91">
        <v>0</v>
      </c>
      <c r="E237" s="92">
        <v>0</v>
      </c>
      <c r="F237" s="83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  <c r="AG237" s="84"/>
      <c r="AH237" s="84"/>
      <c r="AI237" s="84"/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84"/>
      <c r="AZ237" s="84"/>
      <c r="BA237" s="84"/>
      <c r="BB237" s="84"/>
      <c r="BC237" s="84"/>
      <c r="BD237" s="84"/>
      <c r="BE237" s="84"/>
      <c r="BF237" s="84"/>
      <c r="BG237" s="84"/>
      <c r="BH237" s="84"/>
      <c r="BI237" s="84"/>
      <c r="BJ237" s="84"/>
      <c r="BK237" s="84"/>
      <c r="BL237" s="84"/>
      <c r="BM237" s="84"/>
      <c r="BN237" s="84"/>
      <c r="BO237" s="84"/>
      <c r="BP237" s="84"/>
      <c r="BQ237" s="84"/>
      <c r="BR237" s="84"/>
      <c r="BS237" s="84"/>
      <c r="BT237" s="84"/>
      <c r="BU237" s="84"/>
      <c r="BV237" s="84"/>
      <c r="BW237" s="84"/>
      <c r="BX237" s="84"/>
      <c r="BY237" s="84"/>
      <c r="BZ237" s="84"/>
      <c r="CA237" s="84"/>
      <c r="CB237" s="84"/>
      <c r="CC237" s="84"/>
      <c r="CD237" s="84"/>
      <c r="CE237" s="84"/>
      <c r="CF237" s="84"/>
      <c r="CG237" s="84"/>
      <c r="CH237" s="84"/>
      <c r="CI237" s="84"/>
      <c r="CJ237" s="84"/>
      <c r="CK237" s="84"/>
      <c r="CL237" s="84"/>
      <c r="CM237" s="84"/>
      <c r="CN237" s="84"/>
      <c r="CO237" s="84"/>
    </row>
    <row r="238" spans="1:93" s="85" customFormat="1" ht="19.5" customHeight="1">
      <c r="A238" s="89" t="s">
        <v>232</v>
      </c>
      <c r="B238" s="90">
        <v>0</v>
      </c>
      <c r="C238" s="91">
        <v>0</v>
      </c>
      <c r="D238" s="91">
        <v>0</v>
      </c>
      <c r="E238" s="92">
        <v>0</v>
      </c>
      <c r="F238" s="83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4"/>
      <c r="BG238" s="84"/>
      <c r="BH238" s="84"/>
      <c r="BI238" s="84"/>
      <c r="BJ238" s="84"/>
      <c r="BK238" s="84"/>
      <c r="BL238" s="84"/>
      <c r="BM238" s="84"/>
      <c r="BN238" s="84"/>
      <c r="BO238" s="84"/>
      <c r="BP238" s="84"/>
      <c r="BQ238" s="84"/>
      <c r="BR238" s="84"/>
      <c r="BS238" s="84"/>
      <c r="BT238" s="84"/>
      <c r="BU238" s="84"/>
      <c r="BV238" s="84"/>
      <c r="BW238" s="84"/>
      <c r="BX238" s="84"/>
      <c r="BY238" s="84"/>
      <c r="BZ238" s="84"/>
      <c r="CA238" s="84"/>
      <c r="CB238" s="84"/>
      <c r="CC238" s="84"/>
      <c r="CD238" s="84"/>
      <c r="CE238" s="84"/>
      <c r="CF238" s="84"/>
      <c r="CG238" s="84"/>
      <c r="CH238" s="84"/>
      <c r="CI238" s="84"/>
      <c r="CJ238" s="84"/>
      <c r="CK238" s="84"/>
      <c r="CL238" s="84"/>
      <c r="CM238" s="84"/>
      <c r="CN238" s="84"/>
      <c r="CO238" s="84"/>
    </row>
    <row r="239" spans="1:93" s="85" customFormat="1" ht="19.5" customHeight="1">
      <c r="A239" s="89" t="s">
        <v>258</v>
      </c>
      <c r="B239" s="90">
        <v>0</v>
      </c>
      <c r="C239" s="91">
        <v>0</v>
      </c>
      <c r="D239" s="91">
        <v>0</v>
      </c>
      <c r="E239" s="92">
        <v>0</v>
      </c>
      <c r="F239" s="83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  <c r="AM239" s="84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84"/>
      <c r="AY239" s="84"/>
      <c r="AZ239" s="84"/>
      <c r="BA239" s="84"/>
      <c r="BB239" s="84"/>
      <c r="BC239" s="84"/>
      <c r="BD239" s="84"/>
      <c r="BE239" s="84"/>
      <c r="BF239" s="84"/>
      <c r="BG239" s="84"/>
      <c r="BH239" s="84"/>
      <c r="BI239" s="84"/>
      <c r="BJ239" s="84"/>
      <c r="BK239" s="84"/>
      <c r="BL239" s="84"/>
      <c r="BM239" s="84"/>
      <c r="BN239" s="84"/>
      <c r="BO239" s="84"/>
      <c r="BP239" s="84"/>
      <c r="BQ239" s="84"/>
      <c r="BR239" s="84"/>
      <c r="BS239" s="84"/>
      <c r="BT239" s="84"/>
      <c r="BU239" s="84"/>
      <c r="BV239" s="84"/>
      <c r="BW239" s="84"/>
      <c r="BX239" s="84"/>
      <c r="BY239" s="84"/>
      <c r="BZ239" s="84"/>
      <c r="CA239" s="84"/>
      <c r="CB239" s="84"/>
      <c r="CC239" s="84"/>
      <c r="CD239" s="84"/>
      <c r="CE239" s="84"/>
      <c r="CF239" s="84"/>
      <c r="CG239" s="84"/>
      <c r="CH239" s="84"/>
      <c r="CI239" s="84"/>
      <c r="CJ239" s="84"/>
      <c r="CK239" s="84"/>
      <c r="CL239" s="84"/>
      <c r="CM239" s="84"/>
      <c r="CN239" s="84"/>
      <c r="CO239" s="84"/>
    </row>
    <row r="240" spans="1:93" s="85" customFormat="1" ht="19.5" customHeight="1">
      <c r="A240" s="89" t="s">
        <v>231</v>
      </c>
      <c r="B240" s="90">
        <v>0</v>
      </c>
      <c r="C240" s="91">
        <v>0</v>
      </c>
      <c r="D240" s="91">
        <v>0</v>
      </c>
      <c r="E240" s="92">
        <v>0</v>
      </c>
      <c r="F240" s="83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84"/>
      <c r="AJ240" s="84"/>
      <c r="AK240" s="84"/>
      <c r="AL240" s="84"/>
      <c r="AM240" s="84"/>
      <c r="AN240" s="84"/>
      <c r="AO240" s="84"/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4"/>
      <c r="BG240" s="84"/>
      <c r="BH240" s="84"/>
      <c r="BI240" s="84"/>
      <c r="BJ240" s="84"/>
      <c r="BK240" s="84"/>
      <c r="BL240" s="84"/>
      <c r="BM240" s="84"/>
      <c r="BN240" s="84"/>
      <c r="BO240" s="84"/>
      <c r="BP240" s="84"/>
      <c r="BQ240" s="84"/>
      <c r="BR240" s="84"/>
      <c r="BS240" s="84"/>
      <c r="BT240" s="84"/>
      <c r="BU240" s="84"/>
      <c r="BV240" s="84"/>
      <c r="BW240" s="84"/>
      <c r="BX240" s="84"/>
      <c r="BY240" s="84"/>
      <c r="BZ240" s="84"/>
      <c r="CA240" s="84"/>
      <c r="CB240" s="84"/>
      <c r="CC240" s="84"/>
      <c r="CD240" s="84"/>
      <c r="CE240" s="84"/>
      <c r="CF240" s="84"/>
      <c r="CG240" s="84"/>
      <c r="CH240" s="84"/>
      <c r="CI240" s="84"/>
      <c r="CJ240" s="84"/>
      <c r="CK240" s="84"/>
      <c r="CL240" s="84"/>
      <c r="CM240" s="84"/>
      <c r="CN240" s="84"/>
      <c r="CO240" s="84"/>
    </row>
    <row r="241" spans="1:93" s="85" customFormat="1" ht="24.75" customHeight="1">
      <c r="A241" s="78" t="s">
        <v>259</v>
      </c>
      <c r="B241" s="90">
        <v>0</v>
      </c>
      <c r="C241" s="91">
        <v>0</v>
      </c>
      <c r="D241" s="91">
        <v>0</v>
      </c>
      <c r="E241" s="92">
        <v>0</v>
      </c>
      <c r="F241" s="83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84"/>
      <c r="AJ241" s="84"/>
      <c r="AK241" s="84"/>
      <c r="AL241" s="84"/>
      <c r="AM241" s="84"/>
      <c r="AN241" s="84"/>
      <c r="AO241" s="84"/>
      <c r="AP241" s="84"/>
      <c r="AQ241" s="84"/>
      <c r="AR241" s="84"/>
      <c r="AS241" s="84"/>
      <c r="AT241" s="84"/>
      <c r="AU241" s="84"/>
      <c r="AV241" s="84"/>
      <c r="AW241" s="84"/>
      <c r="AX241" s="84"/>
      <c r="AY241" s="84"/>
      <c r="AZ241" s="84"/>
      <c r="BA241" s="84"/>
      <c r="BB241" s="84"/>
      <c r="BC241" s="84"/>
      <c r="BD241" s="84"/>
      <c r="BE241" s="84"/>
      <c r="BF241" s="84"/>
      <c r="BG241" s="84"/>
      <c r="BH241" s="84"/>
      <c r="BI241" s="84"/>
      <c r="BJ241" s="84"/>
      <c r="BK241" s="84"/>
      <c r="BL241" s="84"/>
      <c r="BM241" s="84"/>
      <c r="BN241" s="84"/>
      <c r="BO241" s="84"/>
      <c r="BP241" s="84"/>
      <c r="BQ241" s="84"/>
      <c r="BR241" s="84"/>
      <c r="BS241" s="84"/>
      <c r="BT241" s="84"/>
      <c r="BU241" s="84"/>
      <c r="BV241" s="84"/>
      <c r="BW241" s="84"/>
      <c r="BX241" s="84"/>
      <c r="BY241" s="84"/>
      <c r="BZ241" s="84"/>
      <c r="CA241" s="84"/>
      <c r="CB241" s="84"/>
      <c r="CC241" s="84"/>
      <c r="CD241" s="84"/>
      <c r="CE241" s="84"/>
      <c r="CF241" s="84"/>
      <c r="CG241" s="84"/>
      <c r="CH241" s="84"/>
      <c r="CI241" s="84"/>
      <c r="CJ241" s="84"/>
      <c r="CK241" s="84"/>
      <c r="CL241" s="84"/>
      <c r="CM241" s="84"/>
      <c r="CN241" s="84"/>
      <c r="CO241" s="84"/>
    </row>
    <row r="242" spans="1:93" s="85" customFormat="1" ht="24" customHeight="1">
      <c r="A242" s="78" t="s">
        <v>260</v>
      </c>
      <c r="B242" s="90">
        <v>0</v>
      </c>
      <c r="C242" s="91">
        <v>0</v>
      </c>
      <c r="D242" s="91">
        <v>0</v>
      </c>
      <c r="E242" s="92">
        <v>0</v>
      </c>
      <c r="F242" s="83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84"/>
      <c r="AJ242" s="84"/>
      <c r="AK242" s="84"/>
      <c r="AL242" s="84"/>
      <c r="AM242" s="84"/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  <c r="BE242" s="84"/>
      <c r="BF242" s="84"/>
      <c r="BG242" s="84"/>
      <c r="BH242" s="84"/>
      <c r="BI242" s="84"/>
      <c r="BJ242" s="84"/>
      <c r="BK242" s="84"/>
      <c r="BL242" s="84"/>
      <c r="BM242" s="84"/>
      <c r="BN242" s="84"/>
      <c r="BO242" s="84"/>
      <c r="BP242" s="84"/>
      <c r="BQ242" s="84"/>
      <c r="BR242" s="84"/>
      <c r="BS242" s="84"/>
      <c r="BT242" s="84"/>
      <c r="BU242" s="84"/>
      <c r="BV242" s="84"/>
      <c r="BW242" s="84"/>
      <c r="BX242" s="84"/>
      <c r="BY242" s="84"/>
      <c r="BZ242" s="84"/>
      <c r="CA242" s="84"/>
      <c r="CB242" s="84"/>
      <c r="CC242" s="84"/>
      <c r="CD242" s="84"/>
      <c r="CE242" s="84"/>
      <c r="CF242" s="84"/>
      <c r="CG242" s="84"/>
      <c r="CH242" s="84"/>
      <c r="CI242" s="84"/>
      <c r="CJ242" s="84"/>
      <c r="CK242" s="84"/>
      <c r="CL242" s="84"/>
      <c r="CM242" s="84"/>
      <c r="CN242" s="84"/>
      <c r="CO242" s="84"/>
    </row>
    <row r="243" spans="1:93" s="85" customFormat="1" ht="19.5" customHeight="1">
      <c r="A243" s="89" t="s">
        <v>261</v>
      </c>
      <c r="B243" s="90">
        <v>0</v>
      </c>
      <c r="C243" s="91">
        <v>0</v>
      </c>
      <c r="D243" s="91">
        <v>0</v>
      </c>
      <c r="E243" s="92">
        <v>0</v>
      </c>
      <c r="F243" s="83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  <c r="AI243" s="84"/>
      <c r="AJ243" s="84"/>
      <c r="AK243" s="84"/>
      <c r="AL243" s="84"/>
      <c r="AM243" s="84"/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4"/>
      <c r="AZ243" s="84"/>
      <c r="BA243" s="84"/>
      <c r="BB243" s="84"/>
      <c r="BC243" s="84"/>
      <c r="BD243" s="84"/>
      <c r="BE243" s="84"/>
      <c r="BF243" s="84"/>
      <c r="BG243" s="84"/>
      <c r="BH243" s="84"/>
      <c r="BI243" s="84"/>
      <c r="BJ243" s="84"/>
      <c r="BK243" s="84"/>
      <c r="BL243" s="84"/>
      <c r="BM243" s="84"/>
      <c r="BN243" s="84"/>
      <c r="BO243" s="84"/>
      <c r="BP243" s="84"/>
      <c r="BQ243" s="84"/>
      <c r="BR243" s="84"/>
      <c r="BS243" s="84"/>
      <c r="BT243" s="84"/>
      <c r="BU243" s="84"/>
      <c r="BV243" s="84"/>
      <c r="BW243" s="84"/>
      <c r="BX243" s="84"/>
      <c r="BY243" s="84"/>
      <c r="BZ243" s="84"/>
      <c r="CA243" s="84"/>
      <c r="CB243" s="84"/>
      <c r="CC243" s="84"/>
      <c r="CD243" s="84"/>
      <c r="CE243" s="84"/>
      <c r="CF243" s="84"/>
      <c r="CG243" s="84"/>
      <c r="CH243" s="84"/>
      <c r="CI243" s="84"/>
      <c r="CJ243" s="84"/>
      <c r="CK243" s="84"/>
      <c r="CL243" s="84"/>
      <c r="CM243" s="84"/>
      <c r="CN243" s="84"/>
      <c r="CO243" s="84"/>
    </row>
    <row r="244" spans="1:93" s="85" customFormat="1" ht="19.5" customHeight="1">
      <c r="A244" s="89" t="s">
        <v>229</v>
      </c>
      <c r="B244" s="90">
        <v>0</v>
      </c>
      <c r="C244" s="91">
        <v>0</v>
      </c>
      <c r="D244" s="91">
        <v>0</v>
      </c>
      <c r="E244" s="92">
        <v>0</v>
      </c>
      <c r="F244" s="83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84"/>
      <c r="AJ244" s="84"/>
      <c r="AK244" s="84"/>
      <c r="AL244" s="84"/>
      <c r="AM244" s="84"/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4"/>
      <c r="AZ244" s="84"/>
      <c r="BA244" s="84"/>
      <c r="BB244" s="84"/>
      <c r="BC244" s="84"/>
      <c r="BD244" s="84"/>
      <c r="BE244" s="84"/>
      <c r="BF244" s="84"/>
      <c r="BG244" s="84"/>
      <c r="BH244" s="84"/>
      <c r="BI244" s="84"/>
      <c r="BJ244" s="84"/>
      <c r="BK244" s="84"/>
      <c r="BL244" s="84"/>
      <c r="BM244" s="84"/>
      <c r="BN244" s="84"/>
      <c r="BO244" s="84"/>
      <c r="BP244" s="84"/>
      <c r="BQ244" s="84"/>
      <c r="BR244" s="84"/>
      <c r="BS244" s="84"/>
      <c r="BT244" s="84"/>
      <c r="BU244" s="84"/>
      <c r="BV244" s="84"/>
      <c r="BW244" s="84"/>
      <c r="BX244" s="84"/>
      <c r="BY244" s="84"/>
      <c r="BZ244" s="84"/>
      <c r="CA244" s="84"/>
      <c r="CB244" s="84"/>
      <c r="CC244" s="84"/>
      <c r="CD244" s="84"/>
      <c r="CE244" s="84"/>
      <c r="CF244" s="84"/>
      <c r="CG244" s="84"/>
      <c r="CH244" s="84"/>
      <c r="CI244" s="84"/>
      <c r="CJ244" s="84"/>
      <c r="CK244" s="84"/>
      <c r="CL244" s="84"/>
      <c r="CM244" s="84"/>
      <c r="CN244" s="84"/>
      <c r="CO244" s="84"/>
    </row>
    <row r="245" spans="1:93" s="85" customFormat="1" ht="19.5" customHeight="1">
      <c r="A245" s="89" t="s">
        <v>231</v>
      </c>
      <c r="B245" s="90">
        <v>0</v>
      </c>
      <c r="C245" s="91">
        <v>0</v>
      </c>
      <c r="D245" s="91">
        <v>0</v>
      </c>
      <c r="E245" s="92">
        <v>0</v>
      </c>
      <c r="F245" s="83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  <c r="AC245" s="84"/>
      <c r="AD245" s="84"/>
      <c r="AE245" s="84"/>
      <c r="AF245" s="84"/>
      <c r="AG245" s="84"/>
      <c r="AH245" s="84"/>
      <c r="AI245" s="84"/>
      <c r="AJ245" s="84"/>
      <c r="AK245" s="84"/>
      <c r="AL245" s="84"/>
      <c r="AM245" s="84"/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84"/>
      <c r="AZ245" s="84"/>
      <c r="BA245" s="84"/>
      <c r="BB245" s="84"/>
      <c r="BC245" s="84"/>
      <c r="BD245" s="84"/>
      <c r="BE245" s="84"/>
      <c r="BF245" s="84"/>
      <c r="BG245" s="84"/>
      <c r="BH245" s="84"/>
      <c r="BI245" s="84"/>
      <c r="BJ245" s="84"/>
      <c r="BK245" s="84"/>
      <c r="BL245" s="84"/>
      <c r="BM245" s="84"/>
      <c r="BN245" s="84"/>
      <c r="BO245" s="84"/>
      <c r="BP245" s="84"/>
      <c r="BQ245" s="84"/>
      <c r="BR245" s="84"/>
      <c r="BS245" s="84"/>
      <c r="BT245" s="84"/>
      <c r="BU245" s="84"/>
      <c r="BV245" s="84"/>
      <c r="BW245" s="84"/>
      <c r="BX245" s="84"/>
      <c r="BY245" s="84"/>
      <c r="BZ245" s="84"/>
      <c r="CA245" s="84"/>
      <c r="CB245" s="84"/>
      <c r="CC245" s="84"/>
      <c r="CD245" s="84"/>
      <c r="CE245" s="84"/>
      <c r="CF245" s="84"/>
      <c r="CG245" s="84"/>
      <c r="CH245" s="84"/>
      <c r="CI245" s="84"/>
      <c r="CJ245" s="84"/>
      <c r="CK245" s="84"/>
      <c r="CL245" s="84"/>
      <c r="CM245" s="84"/>
      <c r="CN245" s="84"/>
      <c r="CO245" s="84"/>
    </row>
    <row r="246" spans="1:93" s="85" customFormat="1" ht="19.5" customHeight="1">
      <c r="A246" s="89" t="s">
        <v>232</v>
      </c>
      <c r="B246" s="90">
        <v>0</v>
      </c>
      <c r="C246" s="91">
        <v>0</v>
      </c>
      <c r="D246" s="91">
        <v>0</v>
      </c>
      <c r="E246" s="92">
        <v>0</v>
      </c>
      <c r="F246" s="83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  <c r="AH246" s="84"/>
      <c r="AI246" s="84"/>
      <c r="AJ246" s="84"/>
      <c r="AK246" s="84"/>
      <c r="AL246" s="84"/>
      <c r="AM246" s="84"/>
      <c r="AN246" s="84"/>
      <c r="AO246" s="84"/>
      <c r="AP246" s="84"/>
      <c r="AQ246" s="84"/>
      <c r="AR246" s="84"/>
      <c r="AS246" s="84"/>
      <c r="AT246" s="84"/>
      <c r="AU246" s="84"/>
      <c r="AV246" s="84"/>
      <c r="AW246" s="84"/>
      <c r="AX246" s="84"/>
      <c r="AY246" s="84"/>
      <c r="AZ246" s="84"/>
      <c r="BA246" s="84"/>
      <c r="BB246" s="84"/>
      <c r="BC246" s="84"/>
      <c r="BD246" s="84"/>
      <c r="BE246" s="84"/>
      <c r="BF246" s="84"/>
      <c r="BG246" s="84"/>
      <c r="BH246" s="84"/>
      <c r="BI246" s="84"/>
      <c r="BJ246" s="84"/>
      <c r="BK246" s="84"/>
      <c r="BL246" s="84"/>
      <c r="BM246" s="84"/>
      <c r="BN246" s="84"/>
      <c r="BO246" s="84"/>
      <c r="BP246" s="84"/>
      <c r="BQ246" s="84"/>
      <c r="BR246" s="84"/>
      <c r="BS246" s="84"/>
      <c r="BT246" s="84"/>
      <c r="BU246" s="84"/>
      <c r="BV246" s="84"/>
      <c r="BW246" s="84"/>
      <c r="BX246" s="84"/>
      <c r="BY246" s="84"/>
      <c r="BZ246" s="84"/>
      <c r="CA246" s="84"/>
      <c r="CB246" s="84"/>
      <c r="CC246" s="84"/>
      <c r="CD246" s="84"/>
      <c r="CE246" s="84"/>
      <c r="CF246" s="84"/>
      <c r="CG246" s="84"/>
      <c r="CH246" s="84"/>
      <c r="CI246" s="84"/>
      <c r="CJ246" s="84"/>
      <c r="CK246" s="84"/>
      <c r="CL246" s="84"/>
      <c r="CM246" s="84"/>
      <c r="CN246" s="84"/>
      <c r="CO246" s="84"/>
    </row>
    <row r="247" spans="1:93" s="85" customFormat="1" ht="19.5" customHeight="1">
      <c r="A247" s="89" t="s">
        <v>231</v>
      </c>
      <c r="B247" s="90">
        <v>0</v>
      </c>
      <c r="C247" s="91">
        <v>0</v>
      </c>
      <c r="D247" s="91">
        <v>0</v>
      </c>
      <c r="E247" s="92">
        <v>0</v>
      </c>
      <c r="F247" s="83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84"/>
      <c r="AZ247" s="84"/>
      <c r="BA247" s="84"/>
      <c r="BB247" s="84"/>
      <c r="BC247" s="84"/>
      <c r="BD247" s="84"/>
      <c r="BE247" s="84"/>
      <c r="BF247" s="84"/>
      <c r="BG247" s="84"/>
      <c r="BH247" s="84"/>
      <c r="BI247" s="84"/>
      <c r="BJ247" s="84"/>
      <c r="BK247" s="84"/>
      <c r="BL247" s="84"/>
      <c r="BM247" s="84"/>
      <c r="BN247" s="84"/>
      <c r="BO247" s="84"/>
      <c r="BP247" s="84"/>
      <c r="BQ247" s="84"/>
      <c r="BR247" s="84"/>
      <c r="BS247" s="84"/>
      <c r="BT247" s="84"/>
      <c r="BU247" s="84"/>
      <c r="BV247" s="84"/>
      <c r="BW247" s="84"/>
      <c r="BX247" s="84"/>
      <c r="BY247" s="84"/>
      <c r="BZ247" s="84"/>
      <c r="CA247" s="84"/>
      <c r="CB247" s="84"/>
      <c r="CC247" s="84"/>
      <c r="CD247" s="84"/>
      <c r="CE247" s="84"/>
      <c r="CF247" s="84"/>
      <c r="CG247" s="84"/>
      <c r="CH247" s="84"/>
      <c r="CI247" s="84"/>
      <c r="CJ247" s="84"/>
      <c r="CK247" s="84"/>
      <c r="CL247" s="84"/>
      <c r="CM247" s="84"/>
      <c r="CN247" s="84"/>
      <c r="CO247" s="84"/>
    </row>
    <row r="248" spans="1:93" s="85" customFormat="1" ht="24.75" customHeight="1">
      <c r="A248" s="78" t="s">
        <v>262</v>
      </c>
      <c r="B248" s="90">
        <v>0</v>
      </c>
      <c r="C248" s="91">
        <v>0</v>
      </c>
      <c r="D248" s="91">
        <v>0</v>
      </c>
      <c r="E248" s="92">
        <v>0</v>
      </c>
      <c r="F248" s="83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4"/>
      <c r="AZ248" s="84"/>
      <c r="BA248" s="84"/>
      <c r="BB248" s="84"/>
      <c r="BC248" s="84"/>
      <c r="BD248" s="84"/>
      <c r="BE248" s="84"/>
      <c r="BF248" s="84"/>
      <c r="BG248" s="84"/>
      <c r="BH248" s="84"/>
      <c r="BI248" s="84"/>
      <c r="BJ248" s="84"/>
      <c r="BK248" s="84"/>
      <c r="BL248" s="84"/>
      <c r="BM248" s="84"/>
      <c r="BN248" s="84"/>
      <c r="BO248" s="84"/>
      <c r="BP248" s="84"/>
      <c r="BQ248" s="84"/>
      <c r="BR248" s="84"/>
      <c r="BS248" s="84"/>
      <c r="BT248" s="84"/>
      <c r="BU248" s="84"/>
      <c r="BV248" s="84"/>
      <c r="BW248" s="84"/>
      <c r="BX248" s="84"/>
      <c r="BY248" s="84"/>
      <c r="BZ248" s="84"/>
      <c r="CA248" s="84"/>
      <c r="CB248" s="84"/>
      <c r="CC248" s="84"/>
      <c r="CD248" s="84"/>
      <c r="CE248" s="84"/>
      <c r="CF248" s="84"/>
      <c r="CG248" s="84"/>
      <c r="CH248" s="84"/>
      <c r="CI248" s="84"/>
      <c r="CJ248" s="84"/>
      <c r="CK248" s="84"/>
      <c r="CL248" s="84"/>
      <c r="CM248" s="84"/>
      <c r="CN248" s="84"/>
      <c r="CO248" s="84"/>
    </row>
    <row r="249" spans="1:93" s="85" customFormat="1" ht="24" customHeight="1">
      <c r="A249" s="78" t="s">
        <v>275</v>
      </c>
      <c r="B249" s="90">
        <v>0</v>
      </c>
      <c r="C249" s="91">
        <v>0</v>
      </c>
      <c r="D249" s="91">
        <v>0</v>
      </c>
      <c r="E249" s="92">
        <v>0</v>
      </c>
      <c r="F249" s="83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4"/>
      <c r="BG249" s="84"/>
      <c r="BH249" s="84"/>
      <c r="BI249" s="84"/>
      <c r="BJ249" s="84"/>
      <c r="BK249" s="84"/>
      <c r="BL249" s="84"/>
      <c r="BM249" s="84"/>
      <c r="BN249" s="84"/>
      <c r="BO249" s="84"/>
      <c r="BP249" s="84"/>
      <c r="BQ249" s="84"/>
      <c r="BR249" s="84"/>
      <c r="BS249" s="84"/>
      <c r="BT249" s="84"/>
      <c r="BU249" s="84"/>
      <c r="BV249" s="84"/>
      <c r="BW249" s="84"/>
      <c r="BX249" s="84"/>
      <c r="BY249" s="84"/>
      <c r="BZ249" s="84"/>
      <c r="CA249" s="84"/>
      <c r="CB249" s="84"/>
      <c r="CC249" s="84"/>
      <c r="CD249" s="84"/>
      <c r="CE249" s="84"/>
      <c r="CF249" s="84"/>
      <c r="CG249" s="84"/>
      <c r="CH249" s="84"/>
      <c r="CI249" s="84"/>
      <c r="CJ249" s="84"/>
      <c r="CK249" s="84"/>
      <c r="CL249" s="84"/>
      <c r="CM249" s="84"/>
      <c r="CN249" s="84"/>
      <c r="CO249" s="84"/>
    </row>
    <row r="250" spans="1:93" s="85" customFormat="1" ht="24" customHeight="1">
      <c r="A250" s="78" t="s">
        <v>276</v>
      </c>
      <c r="B250" s="87">
        <f>B254+B265</f>
        <v>-3818</v>
      </c>
      <c r="C250" s="87">
        <f>C254+C265</f>
        <v>8909</v>
      </c>
      <c r="D250" s="87">
        <f>D254+D265</f>
        <v>-2420</v>
      </c>
      <c r="E250" s="87">
        <f>E254+E265</f>
        <v>5908</v>
      </c>
      <c r="F250" s="83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  <c r="AI250" s="84"/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84"/>
      <c r="AZ250" s="84"/>
      <c r="BA250" s="84"/>
      <c r="BB250" s="84"/>
      <c r="BC250" s="84"/>
      <c r="BD250" s="84"/>
      <c r="BE250" s="84"/>
      <c r="BF250" s="84"/>
      <c r="BG250" s="84"/>
      <c r="BH250" s="84"/>
      <c r="BI250" s="84"/>
      <c r="BJ250" s="84"/>
      <c r="BK250" s="84"/>
      <c r="BL250" s="84"/>
      <c r="BM250" s="84"/>
      <c r="BN250" s="84"/>
      <c r="BO250" s="84"/>
      <c r="BP250" s="84"/>
      <c r="BQ250" s="84"/>
      <c r="BR250" s="84"/>
      <c r="BS250" s="84"/>
      <c r="BT250" s="84"/>
      <c r="BU250" s="84"/>
      <c r="BV250" s="84"/>
      <c r="BW250" s="84"/>
      <c r="BX250" s="84"/>
      <c r="BY250" s="84"/>
      <c r="BZ250" s="84"/>
      <c r="CA250" s="84"/>
      <c r="CB250" s="84"/>
      <c r="CC250" s="84"/>
      <c r="CD250" s="84"/>
      <c r="CE250" s="84"/>
      <c r="CF250" s="84"/>
      <c r="CG250" s="84"/>
      <c r="CH250" s="84"/>
      <c r="CI250" s="84"/>
      <c r="CJ250" s="84"/>
      <c r="CK250" s="84"/>
      <c r="CL250" s="84"/>
      <c r="CM250" s="84"/>
      <c r="CN250" s="84"/>
      <c r="CO250" s="84"/>
    </row>
    <row r="251" spans="1:93" s="85" customFormat="1" ht="19.5" customHeight="1">
      <c r="A251" s="78" t="s">
        <v>277</v>
      </c>
      <c r="B251" s="87">
        <f>'[1]RAP1'!$C$271</f>
        <v>-1426</v>
      </c>
      <c r="C251" s="87">
        <v>11301</v>
      </c>
      <c r="D251" s="87">
        <f>'[1]RAP1'!$E$271</f>
        <v>376</v>
      </c>
      <c r="E251" s="88">
        <v>7422</v>
      </c>
      <c r="F251" s="83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84"/>
      <c r="AZ251" s="84"/>
      <c r="BA251" s="84"/>
      <c r="BB251" s="84"/>
      <c r="BC251" s="84"/>
      <c r="BD251" s="84"/>
      <c r="BE251" s="84"/>
      <c r="BF251" s="84"/>
      <c r="BG251" s="84"/>
      <c r="BH251" s="84"/>
      <c r="BI251" s="84"/>
      <c r="BJ251" s="84"/>
      <c r="BK251" s="84"/>
      <c r="BL251" s="84"/>
      <c r="BM251" s="84"/>
      <c r="BN251" s="84"/>
      <c r="BO251" s="84"/>
      <c r="BP251" s="84"/>
      <c r="BQ251" s="84"/>
      <c r="BR251" s="84"/>
      <c r="BS251" s="84"/>
      <c r="BT251" s="84"/>
      <c r="BU251" s="84"/>
      <c r="BV251" s="84"/>
      <c r="BW251" s="84"/>
      <c r="BX251" s="84"/>
      <c r="BY251" s="84"/>
      <c r="BZ251" s="84"/>
      <c r="CA251" s="84"/>
      <c r="CB251" s="84"/>
      <c r="CC251" s="84"/>
      <c r="CD251" s="84"/>
      <c r="CE251" s="84"/>
      <c r="CF251" s="84"/>
      <c r="CG251" s="84"/>
      <c r="CH251" s="84"/>
      <c r="CI251" s="84"/>
      <c r="CJ251" s="84"/>
      <c r="CK251" s="84"/>
      <c r="CL251" s="84"/>
      <c r="CM251" s="84"/>
      <c r="CN251" s="84"/>
      <c r="CO251" s="84"/>
    </row>
    <row r="252" spans="1:93" s="85" customFormat="1" ht="24" customHeight="1">
      <c r="A252" s="89" t="s">
        <v>263</v>
      </c>
      <c r="B252" s="90">
        <v>0</v>
      </c>
      <c r="C252" s="91">
        <v>0</v>
      </c>
      <c r="D252" s="91">
        <v>0</v>
      </c>
      <c r="E252" s="92">
        <v>0</v>
      </c>
      <c r="F252" s="83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84"/>
      <c r="AY252" s="84"/>
      <c r="AZ252" s="84"/>
      <c r="BA252" s="84"/>
      <c r="BB252" s="84"/>
      <c r="BC252" s="84"/>
      <c r="BD252" s="84"/>
      <c r="BE252" s="84"/>
      <c r="BF252" s="84"/>
      <c r="BG252" s="84"/>
      <c r="BH252" s="84"/>
      <c r="BI252" s="84"/>
      <c r="BJ252" s="84"/>
      <c r="BK252" s="84"/>
      <c r="BL252" s="84"/>
      <c r="BM252" s="84"/>
      <c r="BN252" s="84"/>
      <c r="BO252" s="84"/>
      <c r="BP252" s="84"/>
      <c r="BQ252" s="84"/>
      <c r="BR252" s="84"/>
      <c r="BS252" s="84"/>
      <c r="BT252" s="84"/>
      <c r="BU252" s="84"/>
      <c r="BV252" s="84"/>
      <c r="BW252" s="84"/>
      <c r="BX252" s="84"/>
      <c r="BY252" s="84"/>
      <c r="BZ252" s="84"/>
      <c r="CA252" s="84"/>
      <c r="CB252" s="84"/>
      <c r="CC252" s="84"/>
      <c r="CD252" s="84"/>
      <c r="CE252" s="84"/>
      <c r="CF252" s="84"/>
      <c r="CG252" s="84"/>
      <c r="CH252" s="84"/>
      <c r="CI252" s="84"/>
      <c r="CJ252" s="84"/>
      <c r="CK252" s="84"/>
      <c r="CL252" s="84"/>
      <c r="CM252" s="84"/>
      <c r="CN252" s="84"/>
      <c r="CO252" s="84"/>
    </row>
    <row r="253" spans="1:93" s="85" customFormat="1" ht="19.5" customHeight="1">
      <c r="A253" s="89" t="s">
        <v>264</v>
      </c>
      <c r="B253" s="90">
        <v>0</v>
      </c>
      <c r="C253" s="91">
        <v>0</v>
      </c>
      <c r="D253" s="91">
        <v>0</v>
      </c>
      <c r="E253" s="92">
        <v>1282</v>
      </c>
      <c r="F253" s="83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  <c r="AH253" s="84"/>
      <c r="AI253" s="84"/>
      <c r="AJ253" s="84"/>
      <c r="AK253" s="84"/>
      <c r="AL253" s="84"/>
      <c r="AM253" s="84"/>
      <c r="AN253" s="84"/>
      <c r="AO253" s="84"/>
      <c r="AP253" s="84"/>
      <c r="AQ253" s="84"/>
      <c r="AR253" s="84"/>
      <c r="AS253" s="84"/>
      <c r="AT253" s="84"/>
      <c r="AU253" s="84"/>
      <c r="AV253" s="84"/>
      <c r="AW253" s="84"/>
      <c r="AX253" s="84"/>
      <c r="AY253" s="84"/>
      <c r="AZ253" s="84"/>
      <c r="BA253" s="84"/>
      <c r="BB253" s="84"/>
      <c r="BC253" s="84"/>
      <c r="BD253" s="84"/>
      <c r="BE253" s="84"/>
      <c r="BF253" s="84"/>
      <c r="BG253" s="84"/>
      <c r="BH253" s="84"/>
      <c r="BI253" s="84"/>
      <c r="BJ253" s="84"/>
      <c r="BK253" s="84"/>
      <c r="BL253" s="84"/>
      <c r="BM253" s="84"/>
      <c r="BN253" s="84"/>
      <c r="BO253" s="84"/>
      <c r="BP253" s="84"/>
      <c r="BQ253" s="84"/>
      <c r="BR253" s="84"/>
      <c r="BS253" s="84"/>
      <c r="BT253" s="84"/>
      <c r="BU253" s="84"/>
      <c r="BV253" s="84"/>
      <c r="BW253" s="84"/>
      <c r="BX253" s="84"/>
      <c r="BY253" s="84"/>
      <c r="BZ253" s="84"/>
      <c r="CA253" s="84"/>
      <c r="CB253" s="84"/>
      <c r="CC253" s="84"/>
      <c r="CD253" s="84"/>
      <c r="CE253" s="84"/>
      <c r="CF253" s="84"/>
      <c r="CG253" s="84"/>
      <c r="CH253" s="84"/>
      <c r="CI253" s="84"/>
      <c r="CJ253" s="84"/>
      <c r="CK253" s="84"/>
      <c r="CL253" s="84"/>
      <c r="CM253" s="84"/>
      <c r="CN253" s="84"/>
      <c r="CO253" s="84"/>
    </row>
    <row r="254" spans="1:93" s="85" customFormat="1" ht="24" customHeight="1">
      <c r="A254" s="78" t="s">
        <v>278</v>
      </c>
      <c r="B254" s="87">
        <f>B251+B252+B253</f>
        <v>-1426</v>
      </c>
      <c r="C254" s="87">
        <f>C251+C252+C253</f>
        <v>11301</v>
      </c>
      <c r="D254" s="87">
        <f>D251+D252+D253</f>
        <v>376</v>
      </c>
      <c r="E254" s="87">
        <f>E251+E252+E253</f>
        <v>8704</v>
      </c>
      <c r="F254" s="83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84"/>
      <c r="AZ254" s="84"/>
      <c r="BA254" s="84"/>
      <c r="BB254" s="84"/>
      <c r="BC254" s="84"/>
      <c r="BD254" s="84"/>
      <c r="BE254" s="84"/>
      <c r="BF254" s="84"/>
      <c r="BG254" s="84"/>
      <c r="BH254" s="84"/>
      <c r="BI254" s="84"/>
      <c r="BJ254" s="84"/>
      <c r="BK254" s="84"/>
      <c r="BL254" s="84"/>
      <c r="BM254" s="84"/>
      <c r="BN254" s="84"/>
      <c r="BO254" s="84"/>
      <c r="BP254" s="84"/>
      <c r="BQ254" s="84"/>
      <c r="BR254" s="84"/>
      <c r="BS254" s="84"/>
      <c r="BT254" s="84"/>
      <c r="BU254" s="84"/>
      <c r="BV254" s="84"/>
      <c r="BW254" s="84"/>
      <c r="BX254" s="84"/>
      <c r="BY254" s="84"/>
      <c r="BZ254" s="84"/>
      <c r="CA254" s="84"/>
      <c r="CB254" s="84"/>
      <c r="CC254" s="84"/>
      <c r="CD254" s="84"/>
      <c r="CE254" s="84"/>
      <c r="CF254" s="84"/>
      <c r="CG254" s="84"/>
      <c r="CH254" s="84"/>
      <c r="CI254" s="84"/>
      <c r="CJ254" s="84"/>
      <c r="CK254" s="84"/>
      <c r="CL254" s="84"/>
      <c r="CM254" s="84"/>
      <c r="CN254" s="84"/>
      <c r="CO254" s="84"/>
    </row>
    <row r="255" spans="1:93" s="85" customFormat="1" ht="19.5" customHeight="1">
      <c r="A255" s="89" t="s">
        <v>265</v>
      </c>
      <c r="B255" s="91">
        <f>SUM(B256:B257)</f>
        <v>3540</v>
      </c>
      <c r="C255" s="91">
        <f>SUM(C256:C257)</f>
        <v>0</v>
      </c>
      <c r="D255" s="91">
        <f>SUM(D256:D257)</f>
        <v>-72</v>
      </c>
      <c r="E255" s="91">
        <f>SUM(E256:E257)</f>
        <v>-72</v>
      </c>
      <c r="F255" s="83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4"/>
      <c r="AZ255" s="84"/>
      <c r="BA255" s="84"/>
      <c r="BB255" s="84"/>
      <c r="BC255" s="84"/>
      <c r="BD255" s="84"/>
      <c r="BE255" s="84"/>
      <c r="BF255" s="84"/>
      <c r="BG255" s="84"/>
      <c r="BH255" s="84"/>
      <c r="BI255" s="84"/>
      <c r="BJ255" s="84"/>
      <c r="BK255" s="84"/>
      <c r="BL255" s="84"/>
      <c r="BM255" s="84"/>
      <c r="BN255" s="84"/>
      <c r="BO255" s="84"/>
      <c r="BP255" s="84"/>
      <c r="BQ255" s="84"/>
      <c r="BR255" s="84"/>
      <c r="BS255" s="84"/>
      <c r="BT255" s="84"/>
      <c r="BU255" s="84"/>
      <c r="BV255" s="84"/>
      <c r="BW255" s="84"/>
      <c r="BX255" s="84"/>
      <c r="BY255" s="84"/>
      <c r="BZ255" s="84"/>
      <c r="CA255" s="84"/>
      <c r="CB255" s="84"/>
      <c r="CC255" s="84"/>
      <c r="CD255" s="84"/>
      <c r="CE255" s="84"/>
      <c r="CF255" s="84"/>
      <c r="CG255" s="84"/>
      <c r="CH255" s="84"/>
      <c r="CI255" s="84"/>
      <c r="CJ255" s="84"/>
      <c r="CK255" s="84"/>
      <c r="CL255" s="84"/>
      <c r="CM255" s="84"/>
      <c r="CN255" s="84"/>
      <c r="CO255" s="84"/>
    </row>
    <row r="256" spans="1:93" s="85" customFormat="1" ht="22.5" customHeight="1">
      <c r="A256" s="89" t="s">
        <v>339</v>
      </c>
      <c r="B256" s="90">
        <f>'[1]RAP1'!$C$285</f>
        <v>3540</v>
      </c>
      <c r="C256" s="91">
        <v>0</v>
      </c>
      <c r="D256" s="91">
        <v>0</v>
      </c>
      <c r="E256" s="92">
        <v>0</v>
      </c>
      <c r="F256" s="83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  <c r="AY256" s="84"/>
      <c r="AZ256" s="84"/>
      <c r="BA256" s="84"/>
      <c r="BB256" s="84"/>
      <c r="BC256" s="84"/>
      <c r="BD256" s="84"/>
      <c r="BE256" s="84"/>
      <c r="BF256" s="84"/>
      <c r="BG256" s="84"/>
      <c r="BH256" s="84"/>
      <c r="BI256" s="84"/>
      <c r="BJ256" s="84"/>
      <c r="BK256" s="84"/>
      <c r="BL256" s="84"/>
      <c r="BM256" s="84"/>
      <c r="BN256" s="84"/>
      <c r="BO256" s="84"/>
      <c r="BP256" s="84"/>
      <c r="BQ256" s="84"/>
      <c r="BR256" s="84"/>
      <c r="BS256" s="84"/>
      <c r="BT256" s="84"/>
      <c r="BU256" s="84"/>
      <c r="BV256" s="84"/>
      <c r="BW256" s="84"/>
      <c r="BX256" s="84"/>
      <c r="BY256" s="84"/>
      <c r="BZ256" s="84"/>
      <c r="CA256" s="84"/>
      <c r="CB256" s="84"/>
      <c r="CC256" s="84"/>
      <c r="CD256" s="84"/>
      <c r="CE256" s="84"/>
      <c r="CF256" s="84"/>
      <c r="CG256" s="84"/>
      <c r="CH256" s="84"/>
      <c r="CI256" s="84"/>
      <c r="CJ256" s="84"/>
      <c r="CK256" s="84"/>
      <c r="CL256" s="84"/>
      <c r="CM256" s="84"/>
      <c r="CN256" s="84"/>
      <c r="CO256" s="84"/>
    </row>
    <row r="257" spans="1:93" s="85" customFormat="1" ht="26.25" customHeight="1">
      <c r="A257" s="89" t="s">
        <v>341</v>
      </c>
      <c r="B257" s="90">
        <v>0</v>
      </c>
      <c r="C257" s="91">
        <v>0</v>
      </c>
      <c r="D257" s="91">
        <v>-72</v>
      </c>
      <c r="E257" s="92">
        <v>-72</v>
      </c>
      <c r="F257" s="83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  <c r="AA257" s="84"/>
      <c r="AB257" s="84"/>
      <c r="AC257" s="84"/>
      <c r="AD257" s="84"/>
      <c r="AE257" s="84"/>
      <c r="AF257" s="84"/>
      <c r="AG257" s="84"/>
      <c r="AH257" s="84"/>
      <c r="AI257" s="84"/>
      <c r="AJ257" s="84"/>
      <c r="AK257" s="84"/>
      <c r="AL257" s="84"/>
      <c r="AM257" s="84"/>
      <c r="AN257" s="84"/>
      <c r="AO257" s="84"/>
      <c r="AP257" s="84"/>
      <c r="AQ257" s="84"/>
      <c r="AR257" s="84"/>
      <c r="AS257" s="84"/>
      <c r="AT257" s="84"/>
      <c r="AU257" s="84"/>
      <c r="AV257" s="84"/>
      <c r="AW257" s="84"/>
      <c r="AX257" s="84"/>
      <c r="AY257" s="84"/>
      <c r="AZ257" s="84"/>
      <c r="BA257" s="84"/>
      <c r="BB257" s="84"/>
      <c r="BC257" s="84"/>
      <c r="BD257" s="84"/>
      <c r="BE257" s="84"/>
      <c r="BF257" s="84"/>
      <c r="BG257" s="84"/>
      <c r="BH257" s="84"/>
      <c r="BI257" s="84"/>
      <c r="BJ257" s="84"/>
      <c r="BK257" s="84"/>
      <c r="BL257" s="84"/>
      <c r="BM257" s="84"/>
      <c r="BN257" s="84"/>
      <c r="BO257" s="84"/>
      <c r="BP257" s="84"/>
      <c r="BQ257" s="84"/>
      <c r="BR257" s="84"/>
      <c r="BS257" s="84"/>
      <c r="BT257" s="84"/>
      <c r="BU257" s="84"/>
      <c r="BV257" s="84"/>
      <c r="BW257" s="84"/>
      <c r="BX257" s="84"/>
      <c r="BY257" s="84"/>
      <c r="BZ257" s="84"/>
      <c r="CA257" s="84"/>
      <c r="CB257" s="84"/>
      <c r="CC257" s="84"/>
      <c r="CD257" s="84"/>
      <c r="CE257" s="84"/>
      <c r="CF257" s="84"/>
      <c r="CG257" s="84"/>
      <c r="CH257" s="84"/>
      <c r="CI257" s="84"/>
      <c r="CJ257" s="84"/>
      <c r="CK257" s="84"/>
      <c r="CL257" s="84"/>
      <c r="CM257" s="84"/>
      <c r="CN257" s="84"/>
      <c r="CO257" s="84"/>
    </row>
    <row r="258" spans="1:93" s="85" customFormat="1" ht="19.5" customHeight="1">
      <c r="A258" s="89" t="s">
        <v>267</v>
      </c>
      <c r="B258" s="91">
        <f>B259+B260</f>
        <v>0</v>
      </c>
      <c r="C258" s="91">
        <f>C259+C260</f>
        <v>12727</v>
      </c>
      <c r="D258" s="91">
        <f>D259+D260</f>
        <v>31</v>
      </c>
      <c r="E258" s="91">
        <f>E259+E260</f>
        <v>8359</v>
      </c>
      <c r="F258" s="83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  <c r="AM258" s="84"/>
      <c r="AN258" s="84"/>
      <c r="AO258" s="84"/>
      <c r="AP258" s="84"/>
      <c r="AQ258" s="84"/>
      <c r="AR258" s="84"/>
      <c r="AS258" s="84"/>
      <c r="AT258" s="84"/>
      <c r="AU258" s="84"/>
      <c r="AV258" s="84"/>
      <c r="AW258" s="84"/>
      <c r="AX258" s="84"/>
      <c r="AY258" s="84"/>
      <c r="AZ258" s="84"/>
      <c r="BA258" s="84"/>
      <c r="BB258" s="84"/>
      <c r="BC258" s="84"/>
      <c r="BD258" s="84"/>
      <c r="BE258" s="84"/>
      <c r="BF258" s="84"/>
      <c r="BG258" s="84"/>
      <c r="BH258" s="84"/>
      <c r="BI258" s="84"/>
      <c r="BJ258" s="84"/>
      <c r="BK258" s="84"/>
      <c r="BL258" s="84"/>
      <c r="BM258" s="84"/>
      <c r="BN258" s="84"/>
      <c r="BO258" s="84"/>
      <c r="BP258" s="84"/>
      <c r="BQ258" s="84"/>
      <c r="BR258" s="84"/>
      <c r="BS258" s="84"/>
      <c r="BT258" s="84"/>
      <c r="BU258" s="84"/>
      <c r="BV258" s="84"/>
      <c r="BW258" s="84"/>
      <c r="BX258" s="84"/>
      <c r="BY258" s="84"/>
      <c r="BZ258" s="84"/>
      <c r="CA258" s="84"/>
      <c r="CB258" s="84"/>
      <c r="CC258" s="84"/>
      <c r="CD258" s="84"/>
      <c r="CE258" s="84"/>
      <c r="CF258" s="84"/>
      <c r="CG258" s="84"/>
      <c r="CH258" s="84"/>
      <c r="CI258" s="84"/>
      <c r="CJ258" s="84"/>
      <c r="CK258" s="84"/>
      <c r="CL258" s="84"/>
      <c r="CM258" s="84"/>
      <c r="CN258" s="84"/>
      <c r="CO258" s="84"/>
    </row>
    <row r="259" spans="1:93" s="85" customFormat="1" ht="26.25" customHeight="1">
      <c r="A259" s="89" t="s">
        <v>324</v>
      </c>
      <c r="B259" s="90">
        <v>0</v>
      </c>
      <c r="C259" s="91">
        <f>12692+35</f>
        <v>12727</v>
      </c>
      <c r="D259" s="91">
        <v>31</v>
      </c>
      <c r="E259" s="92">
        <f>8230+31</f>
        <v>8261</v>
      </c>
      <c r="F259" s="83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  <c r="AC259" s="84"/>
      <c r="AD259" s="84"/>
      <c r="AE259" s="84"/>
      <c r="AF259" s="84"/>
      <c r="AG259" s="84"/>
      <c r="AH259" s="84"/>
      <c r="AI259" s="84"/>
      <c r="AJ259" s="84"/>
      <c r="AK259" s="84"/>
      <c r="AL259" s="84"/>
      <c r="AM259" s="84"/>
      <c r="AN259" s="84"/>
      <c r="AO259" s="84"/>
      <c r="AP259" s="84"/>
      <c r="AQ259" s="84"/>
      <c r="AR259" s="84"/>
      <c r="AS259" s="84"/>
      <c r="AT259" s="84"/>
      <c r="AU259" s="84"/>
      <c r="AV259" s="84"/>
      <c r="AW259" s="84"/>
      <c r="AX259" s="84"/>
      <c r="AY259" s="84"/>
      <c r="AZ259" s="84"/>
      <c r="BA259" s="84"/>
      <c r="BB259" s="84"/>
      <c r="BC259" s="84"/>
      <c r="BD259" s="84"/>
      <c r="BE259" s="84"/>
      <c r="BF259" s="84"/>
      <c r="BG259" s="84"/>
      <c r="BH259" s="84"/>
      <c r="BI259" s="84"/>
      <c r="BJ259" s="84"/>
      <c r="BK259" s="84"/>
      <c r="BL259" s="84"/>
      <c r="BM259" s="84"/>
      <c r="BN259" s="84"/>
      <c r="BO259" s="84"/>
      <c r="BP259" s="84"/>
      <c r="BQ259" s="84"/>
      <c r="BR259" s="84"/>
      <c r="BS259" s="84"/>
      <c r="BT259" s="84"/>
      <c r="BU259" s="84"/>
      <c r="BV259" s="84"/>
      <c r="BW259" s="84"/>
      <c r="BX259" s="84"/>
      <c r="BY259" s="84"/>
      <c r="BZ259" s="84"/>
      <c r="CA259" s="84"/>
      <c r="CB259" s="84"/>
      <c r="CC259" s="84"/>
      <c r="CD259" s="84"/>
      <c r="CE259" s="84"/>
      <c r="CF259" s="84"/>
      <c r="CG259" s="84"/>
      <c r="CH259" s="84"/>
      <c r="CI259" s="84"/>
      <c r="CJ259" s="84"/>
      <c r="CK259" s="84"/>
      <c r="CL259" s="84"/>
      <c r="CM259" s="84"/>
      <c r="CN259" s="84"/>
      <c r="CO259" s="84"/>
    </row>
    <row r="260" spans="1:93" s="85" customFormat="1" ht="20.25" customHeight="1">
      <c r="A260" s="89" t="s">
        <v>325</v>
      </c>
      <c r="B260" s="90">
        <v>0</v>
      </c>
      <c r="C260" s="91">
        <v>0</v>
      </c>
      <c r="D260" s="91">
        <v>0</v>
      </c>
      <c r="E260" s="92">
        <v>98</v>
      </c>
      <c r="F260" s="83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  <c r="AD260" s="84"/>
      <c r="AE260" s="84"/>
      <c r="AF260" s="84"/>
      <c r="AG260" s="84"/>
      <c r="AH260" s="84"/>
      <c r="AI260" s="84"/>
      <c r="AJ260" s="84"/>
      <c r="AK260" s="84"/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/>
      <c r="BG260" s="84"/>
      <c r="BH260" s="84"/>
      <c r="BI260" s="84"/>
      <c r="BJ260" s="84"/>
      <c r="BK260" s="84"/>
      <c r="BL260" s="84"/>
      <c r="BM260" s="84"/>
      <c r="BN260" s="84"/>
      <c r="BO260" s="84"/>
      <c r="BP260" s="84"/>
      <c r="BQ260" s="84"/>
      <c r="BR260" s="84"/>
      <c r="BS260" s="84"/>
      <c r="BT260" s="84"/>
      <c r="BU260" s="84"/>
      <c r="BV260" s="84"/>
      <c r="BW260" s="84"/>
      <c r="BX260" s="84"/>
      <c r="BY260" s="84"/>
      <c r="BZ260" s="84"/>
      <c r="CA260" s="84"/>
      <c r="CB260" s="84"/>
      <c r="CC260" s="84"/>
      <c r="CD260" s="84"/>
      <c r="CE260" s="84"/>
      <c r="CF260" s="84"/>
      <c r="CG260" s="84"/>
      <c r="CH260" s="84"/>
      <c r="CI260" s="84"/>
      <c r="CJ260" s="84"/>
      <c r="CK260" s="84"/>
      <c r="CL260" s="84"/>
      <c r="CM260" s="84"/>
      <c r="CN260" s="84"/>
      <c r="CO260" s="84"/>
    </row>
    <row r="261" spans="1:93" s="85" customFormat="1" ht="19.5" customHeight="1">
      <c r="A261" s="78" t="s">
        <v>279</v>
      </c>
      <c r="B261" s="87">
        <f>B254+B255-B258</f>
        <v>2114</v>
      </c>
      <c r="C261" s="87">
        <f>C254+C255-C258</f>
        <v>-1426</v>
      </c>
      <c r="D261" s="87">
        <f>D254+D255-D258</f>
        <v>273</v>
      </c>
      <c r="E261" s="87">
        <f>E254+E255-E258</f>
        <v>273</v>
      </c>
      <c r="F261" s="83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/>
      <c r="BG261" s="84"/>
      <c r="BH261" s="84"/>
      <c r="BI261" s="84"/>
      <c r="BJ261" s="84"/>
      <c r="BK261" s="84"/>
      <c r="BL261" s="84"/>
      <c r="BM261" s="84"/>
      <c r="BN261" s="84"/>
      <c r="BO261" s="84"/>
      <c r="BP261" s="84"/>
      <c r="BQ261" s="84"/>
      <c r="BR261" s="84"/>
      <c r="BS261" s="84"/>
      <c r="BT261" s="84"/>
      <c r="BU261" s="84"/>
      <c r="BV261" s="84"/>
      <c r="BW261" s="84"/>
      <c r="BX261" s="84"/>
      <c r="BY261" s="84"/>
      <c r="BZ261" s="84"/>
      <c r="CA261" s="84"/>
      <c r="CB261" s="84"/>
      <c r="CC261" s="84"/>
      <c r="CD261" s="84"/>
      <c r="CE261" s="84"/>
      <c r="CF261" s="84"/>
      <c r="CG261" s="84"/>
      <c r="CH261" s="84"/>
      <c r="CI261" s="84"/>
      <c r="CJ261" s="84"/>
      <c r="CK261" s="84"/>
      <c r="CL261" s="84"/>
      <c r="CM261" s="84"/>
      <c r="CN261" s="84"/>
      <c r="CO261" s="84"/>
    </row>
    <row r="262" spans="1:93" s="85" customFormat="1" ht="19.5" customHeight="1">
      <c r="A262" s="78" t="s">
        <v>280</v>
      </c>
      <c r="B262" s="87">
        <f>'[1]RAP1'!$C$282</f>
        <v>-2392</v>
      </c>
      <c r="C262" s="87">
        <v>-2392</v>
      </c>
      <c r="D262" s="87">
        <f>'[1]RAP1'!$E$282</f>
        <v>-2796</v>
      </c>
      <c r="E262" s="88"/>
      <c r="F262" s="83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4"/>
      <c r="BG262" s="84"/>
      <c r="BH262" s="84"/>
      <c r="BI262" s="84"/>
      <c r="BJ262" s="84"/>
      <c r="BK262" s="84"/>
      <c r="BL262" s="84"/>
      <c r="BM262" s="84"/>
      <c r="BN262" s="84"/>
      <c r="BO262" s="84"/>
      <c r="BP262" s="84"/>
      <c r="BQ262" s="84"/>
      <c r="BR262" s="84"/>
      <c r="BS262" s="84"/>
      <c r="BT262" s="84"/>
      <c r="BU262" s="84"/>
      <c r="BV262" s="84"/>
      <c r="BW262" s="84"/>
      <c r="BX262" s="84"/>
      <c r="BY262" s="84"/>
      <c r="BZ262" s="84"/>
      <c r="CA262" s="84"/>
      <c r="CB262" s="84"/>
      <c r="CC262" s="84"/>
      <c r="CD262" s="84"/>
      <c r="CE262" s="84"/>
      <c r="CF262" s="84"/>
      <c r="CG262" s="84"/>
      <c r="CH262" s="84"/>
      <c r="CI262" s="84"/>
      <c r="CJ262" s="84"/>
      <c r="CK262" s="84"/>
      <c r="CL262" s="84"/>
      <c r="CM262" s="84"/>
      <c r="CN262" s="84"/>
      <c r="CO262" s="84"/>
    </row>
    <row r="263" spans="1:93" s="85" customFormat="1" ht="24" customHeight="1">
      <c r="A263" s="89" t="s">
        <v>268</v>
      </c>
      <c r="B263" s="90">
        <v>0</v>
      </c>
      <c r="C263" s="91"/>
      <c r="D263" s="91"/>
      <c r="E263" s="92"/>
      <c r="F263" s="83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4"/>
      <c r="BG263" s="84"/>
      <c r="BH263" s="84"/>
      <c r="BI263" s="84"/>
      <c r="BJ263" s="84"/>
      <c r="BK263" s="84"/>
      <c r="BL263" s="84"/>
      <c r="BM263" s="84"/>
      <c r="BN263" s="84"/>
      <c r="BO263" s="84"/>
      <c r="BP263" s="84"/>
      <c r="BQ263" s="84"/>
      <c r="BR263" s="84"/>
      <c r="BS263" s="84"/>
      <c r="BT263" s="84"/>
      <c r="BU263" s="84"/>
      <c r="BV263" s="84"/>
      <c r="BW263" s="84"/>
      <c r="BX263" s="84"/>
      <c r="BY263" s="84"/>
      <c r="BZ263" s="84"/>
      <c r="CA263" s="84"/>
      <c r="CB263" s="84"/>
      <c r="CC263" s="84"/>
      <c r="CD263" s="84"/>
      <c r="CE263" s="84"/>
      <c r="CF263" s="84"/>
      <c r="CG263" s="84"/>
      <c r="CH263" s="84"/>
      <c r="CI263" s="84"/>
      <c r="CJ263" s="84"/>
      <c r="CK263" s="84"/>
      <c r="CL263" s="84"/>
      <c r="CM263" s="84"/>
      <c r="CN263" s="84"/>
      <c r="CO263" s="84"/>
    </row>
    <row r="264" spans="1:93" s="85" customFormat="1" ht="19.5" customHeight="1">
      <c r="A264" s="89" t="s">
        <v>269</v>
      </c>
      <c r="B264" s="90"/>
      <c r="C264" s="91"/>
      <c r="D264" s="91"/>
      <c r="E264" s="92">
        <v>-2796</v>
      </c>
      <c r="F264" s="83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4"/>
      <c r="BG264" s="84"/>
      <c r="BH264" s="84"/>
      <c r="BI264" s="84"/>
      <c r="BJ264" s="84"/>
      <c r="BK264" s="84"/>
      <c r="BL264" s="84"/>
      <c r="BM264" s="84"/>
      <c r="BN264" s="84"/>
      <c r="BO264" s="84"/>
      <c r="BP264" s="84"/>
      <c r="BQ264" s="84"/>
      <c r="BR264" s="84"/>
      <c r="BS264" s="84"/>
      <c r="BT264" s="84"/>
      <c r="BU264" s="84"/>
      <c r="BV264" s="84"/>
      <c r="BW264" s="84"/>
      <c r="BX264" s="84"/>
      <c r="BY264" s="84"/>
      <c r="BZ264" s="84"/>
      <c r="CA264" s="84"/>
      <c r="CB264" s="84"/>
      <c r="CC264" s="84"/>
      <c r="CD264" s="84"/>
      <c r="CE264" s="84"/>
      <c r="CF264" s="84"/>
      <c r="CG264" s="84"/>
      <c r="CH264" s="84"/>
      <c r="CI264" s="84"/>
      <c r="CJ264" s="84"/>
      <c r="CK264" s="84"/>
      <c r="CL264" s="84"/>
      <c r="CM264" s="84"/>
      <c r="CN264" s="84"/>
      <c r="CO264" s="84"/>
    </row>
    <row r="265" spans="1:93" s="85" customFormat="1" ht="24.75" customHeight="1">
      <c r="A265" s="78" t="s">
        <v>281</v>
      </c>
      <c r="B265" s="87">
        <f>SUM(B262:B264)</f>
        <v>-2392</v>
      </c>
      <c r="C265" s="87">
        <f>SUM(C262:C264)</f>
        <v>-2392</v>
      </c>
      <c r="D265" s="87">
        <f>SUM(D262:D264)</f>
        <v>-2796</v>
      </c>
      <c r="E265" s="87">
        <f>SUM(E262:E264)</f>
        <v>-2796</v>
      </c>
      <c r="F265" s="83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/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84"/>
      <c r="BF265" s="84"/>
      <c r="BG265" s="84"/>
      <c r="BH265" s="84"/>
      <c r="BI265" s="84"/>
      <c r="BJ265" s="84"/>
      <c r="BK265" s="84"/>
      <c r="BL265" s="84"/>
      <c r="BM265" s="84"/>
      <c r="BN265" s="84"/>
      <c r="BO265" s="84"/>
      <c r="BP265" s="84"/>
      <c r="BQ265" s="84"/>
      <c r="BR265" s="84"/>
      <c r="BS265" s="84"/>
      <c r="BT265" s="84"/>
      <c r="BU265" s="84"/>
      <c r="BV265" s="84"/>
      <c r="BW265" s="84"/>
      <c r="BX265" s="84"/>
      <c r="BY265" s="84"/>
      <c r="BZ265" s="84"/>
      <c r="CA265" s="84"/>
      <c r="CB265" s="84"/>
      <c r="CC265" s="84"/>
      <c r="CD265" s="84"/>
      <c r="CE265" s="84"/>
      <c r="CF265" s="84"/>
      <c r="CG265" s="84"/>
      <c r="CH265" s="84"/>
      <c r="CI265" s="84"/>
      <c r="CJ265" s="84"/>
      <c r="CK265" s="84"/>
      <c r="CL265" s="84"/>
      <c r="CM265" s="84"/>
      <c r="CN265" s="84"/>
      <c r="CO265" s="84"/>
    </row>
    <row r="266" spans="1:93" s="85" customFormat="1" ht="19.5" customHeight="1">
      <c r="A266" s="89" t="s">
        <v>265</v>
      </c>
      <c r="B266" s="91">
        <f>SUM(B267:B268)</f>
        <v>0</v>
      </c>
      <c r="C266" s="91">
        <f>SUM(C267:C268)</f>
        <v>0</v>
      </c>
      <c r="D266" s="91">
        <f>SUM(D267:D268)</f>
        <v>-3235</v>
      </c>
      <c r="E266" s="91">
        <f>SUM(E267:E268)</f>
        <v>0</v>
      </c>
      <c r="F266" s="83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4"/>
      <c r="BG266" s="84"/>
      <c r="BH266" s="84"/>
      <c r="BI266" s="84"/>
      <c r="BJ266" s="84"/>
      <c r="BK266" s="84"/>
      <c r="BL266" s="84"/>
      <c r="BM266" s="84"/>
      <c r="BN266" s="84"/>
      <c r="BO266" s="84"/>
      <c r="BP266" s="84"/>
      <c r="BQ266" s="84"/>
      <c r="BR266" s="84"/>
      <c r="BS266" s="84"/>
      <c r="BT266" s="84"/>
      <c r="BU266" s="84"/>
      <c r="BV266" s="84"/>
      <c r="BW266" s="84"/>
      <c r="BX266" s="84"/>
      <c r="BY266" s="84"/>
      <c r="BZ266" s="84"/>
      <c r="CA266" s="84"/>
      <c r="CB266" s="84"/>
      <c r="CC266" s="84"/>
      <c r="CD266" s="84"/>
      <c r="CE266" s="84"/>
      <c r="CF266" s="84"/>
      <c r="CG266" s="84"/>
      <c r="CH266" s="84"/>
      <c r="CI266" s="84"/>
      <c r="CJ266" s="84"/>
      <c r="CK266" s="84"/>
      <c r="CL266" s="84"/>
      <c r="CM266" s="84"/>
      <c r="CN266" s="84"/>
      <c r="CO266" s="84"/>
    </row>
    <row r="267" spans="1:93" s="85" customFormat="1" ht="24" customHeight="1">
      <c r="A267" s="89" t="s">
        <v>270</v>
      </c>
      <c r="B267" s="90"/>
      <c r="C267" s="91"/>
      <c r="D267" s="91"/>
      <c r="E267" s="92"/>
      <c r="F267" s="83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84"/>
      <c r="AJ267" s="84"/>
      <c r="AK267" s="84"/>
      <c r="AL267" s="84"/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84"/>
      <c r="BF267" s="84"/>
      <c r="BG267" s="84"/>
      <c r="BH267" s="84"/>
      <c r="BI267" s="84"/>
      <c r="BJ267" s="84"/>
      <c r="BK267" s="84"/>
      <c r="BL267" s="84"/>
      <c r="BM267" s="84"/>
      <c r="BN267" s="84"/>
      <c r="BO267" s="84"/>
      <c r="BP267" s="84"/>
      <c r="BQ267" s="84"/>
      <c r="BR267" s="84"/>
      <c r="BS267" s="84"/>
      <c r="BT267" s="84"/>
      <c r="BU267" s="84"/>
      <c r="BV267" s="84"/>
      <c r="BW267" s="84"/>
      <c r="BX267" s="84"/>
      <c r="BY267" s="84"/>
      <c r="BZ267" s="84"/>
      <c r="CA267" s="84"/>
      <c r="CB267" s="84"/>
      <c r="CC267" s="84"/>
      <c r="CD267" s="84"/>
      <c r="CE267" s="84"/>
      <c r="CF267" s="84"/>
      <c r="CG267" s="84"/>
      <c r="CH267" s="84"/>
      <c r="CI267" s="84"/>
      <c r="CJ267" s="84"/>
      <c r="CK267" s="84"/>
      <c r="CL267" s="84"/>
      <c r="CM267" s="84"/>
      <c r="CN267" s="84"/>
      <c r="CO267" s="84"/>
    </row>
    <row r="268" spans="1:93" s="85" customFormat="1" ht="19.5" customHeight="1">
      <c r="A268" s="89" t="s">
        <v>340</v>
      </c>
      <c r="B268" s="90"/>
      <c r="C268" s="91"/>
      <c r="D268" s="91">
        <f>'[1]RAP1'!$E$195</f>
        <v>-3235</v>
      </c>
      <c r="E268" s="92"/>
      <c r="F268" s="83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/>
      <c r="AX268" s="84"/>
      <c r="AY268" s="84"/>
      <c r="AZ268" s="84"/>
      <c r="BA268" s="84"/>
      <c r="BB268" s="84"/>
      <c r="BC268" s="84"/>
      <c r="BD268" s="84"/>
      <c r="BE268" s="84"/>
      <c r="BF268" s="84"/>
      <c r="BG268" s="84"/>
      <c r="BH268" s="84"/>
      <c r="BI268" s="84"/>
      <c r="BJ268" s="84"/>
      <c r="BK268" s="84"/>
      <c r="BL268" s="84"/>
      <c r="BM268" s="84"/>
      <c r="BN268" s="84"/>
      <c r="BO268" s="84"/>
      <c r="BP268" s="84"/>
      <c r="BQ268" s="84"/>
      <c r="BR268" s="84"/>
      <c r="BS268" s="84"/>
      <c r="BT268" s="84"/>
      <c r="BU268" s="84"/>
      <c r="BV268" s="84"/>
      <c r="BW268" s="84"/>
      <c r="BX268" s="84"/>
      <c r="BY268" s="84"/>
      <c r="BZ268" s="84"/>
      <c r="CA268" s="84"/>
      <c r="CB268" s="84"/>
      <c r="CC268" s="84"/>
      <c r="CD268" s="84"/>
      <c r="CE268" s="84"/>
      <c r="CF268" s="84"/>
      <c r="CG268" s="84"/>
      <c r="CH268" s="84"/>
      <c r="CI268" s="84"/>
      <c r="CJ268" s="84"/>
      <c r="CK268" s="84"/>
      <c r="CL268" s="84"/>
      <c r="CM268" s="84"/>
      <c r="CN268" s="84"/>
      <c r="CO268" s="84"/>
    </row>
    <row r="269" spans="1:93" s="85" customFormat="1" ht="19.5" customHeight="1">
      <c r="A269" s="89" t="s">
        <v>267</v>
      </c>
      <c r="B269" s="91">
        <f>SUM(B270:B271)</f>
        <v>0</v>
      </c>
      <c r="C269" s="91">
        <f>SUM(C270:C271)</f>
        <v>0</v>
      </c>
      <c r="D269" s="91">
        <f>SUM(D270:D271)</f>
        <v>0</v>
      </c>
      <c r="E269" s="91">
        <f>SUM(E270:E271)</f>
        <v>0</v>
      </c>
      <c r="F269" s="83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  <c r="AZ269" s="84"/>
      <c r="BA269" s="84"/>
      <c r="BB269" s="84"/>
      <c r="BC269" s="84"/>
      <c r="BD269" s="84"/>
      <c r="BE269" s="84"/>
      <c r="BF269" s="84"/>
      <c r="BG269" s="84"/>
      <c r="BH269" s="84"/>
      <c r="BI269" s="84"/>
      <c r="BJ269" s="84"/>
      <c r="BK269" s="84"/>
      <c r="BL269" s="84"/>
      <c r="BM269" s="84"/>
      <c r="BN269" s="84"/>
      <c r="BO269" s="84"/>
      <c r="BP269" s="84"/>
      <c r="BQ269" s="84"/>
      <c r="BR269" s="84"/>
      <c r="BS269" s="84"/>
      <c r="BT269" s="84"/>
      <c r="BU269" s="84"/>
      <c r="BV269" s="84"/>
      <c r="BW269" s="84"/>
      <c r="BX269" s="84"/>
      <c r="BY269" s="84"/>
      <c r="BZ269" s="84"/>
      <c r="CA269" s="84"/>
      <c r="CB269" s="84"/>
      <c r="CC269" s="84"/>
      <c r="CD269" s="84"/>
      <c r="CE269" s="84"/>
      <c r="CF269" s="84"/>
      <c r="CG269" s="84"/>
      <c r="CH269" s="84"/>
      <c r="CI269" s="84"/>
      <c r="CJ269" s="84"/>
      <c r="CK269" s="84"/>
      <c r="CL269" s="84"/>
      <c r="CM269" s="84"/>
      <c r="CN269" s="84"/>
      <c r="CO269" s="84"/>
    </row>
    <row r="270" spans="1:93" s="85" customFormat="1" ht="19.5" customHeight="1">
      <c r="A270" s="89" t="s">
        <v>266</v>
      </c>
      <c r="B270" s="90"/>
      <c r="C270" s="91"/>
      <c r="D270" s="91"/>
      <c r="E270" s="92"/>
      <c r="F270" s="83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84"/>
      <c r="BE270" s="84"/>
      <c r="BF270" s="84"/>
      <c r="BG270" s="84"/>
      <c r="BH270" s="84"/>
      <c r="BI270" s="84"/>
      <c r="BJ270" s="84"/>
      <c r="BK270" s="84"/>
      <c r="BL270" s="84"/>
      <c r="BM270" s="84"/>
      <c r="BN270" s="84"/>
      <c r="BO270" s="84"/>
      <c r="BP270" s="84"/>
      <c r="BQ270" s="84"/>
      <c r="BR270" s="84"/>
      <c r="BS270" s="84"/>
      <c r="BT270" s="84"/>
      <c r="BU270" s="84"/>
      <c r="BV270" s="84"/>
      <c r="BW270" s="84"/>
      <c r="BX270" s="84"/>
      <c r="BY270" s="84"/>
      <c r="BZ270" s="84"/>
      <c r="CA270" s="84"/>
      <c r="CB270" s="84"/>
      <c r="CC270" s="84"/>
      <c r="CD270" s="84"/>
      <c r="CE270" s="84"/>
      <c r="CF270" s="84"/>
      <c r="CG270" s="84"/>
      <c r="CH270" s="84"/>
      <c r="CI270" s="84"/>
      <c r="CJ270" s="84"/>
      <c r="CK270" s="84"/>
      <c r="CL270" s="84"/>
      <c r="CM270" s="84"/>
      <c r="CN270" s="84"/>
      <c r="CO270" s="84"/>
    </row>
    <row r="271" spans="1:93" s="85" customFormat="1" ht="19.5" customHeight="1">
      <c r="A271" s="89" t="s">
        <v>271</v>
      </c>
      <c r="B271" s="90"/>
      <c r="C271" s="91"/>
      <c r="D271" s="91"/>
      <c r="E271" s="92"/>
      <c r="F271" s="83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  <c r="AD271" s="84"/>
      <c r="AE271" s="84"/>
      <c r="AF271" s="84"/>
      <c r="AG271" s="84"/>
      <c r="AH271" s="84"/>
      <c r="AI271" s="84"/>
      <c r="AJ271" s="84"/>
      <c r="AK271" s="84"/>
      <c r="AL271" s="84"/>
      <c r="AM271" s="84"/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84"/>
      <c r="AZ271" s="84"/>
      <c r="BA271" s="84"/>
      <c r="BB271" s="84"/>
      <c r="BC271" s="84"/>
      <c r="BD271" s="84"/>
      <c r="BE271" s="84"/>
      <c r="BF271" s="84"/>
      <c r="BG271" s="84"/>
      <c r="BH271" s="84"/>
      <c r="BI271" s="84"/>
      <c r="BJ271" s="84"/>
      <c r="BK271" s="84"/>
      <c r="BL271" s="84"/>
      <c r="BM271" s="84"/>
      <c r="BN271" s="84"/>
      <c r="BO271" s="84"/>
      <c r="BP271" s="84"/>
      <c r="BQ271" s="84"/>
      <c r="BR271" s="84"/>
      <c r="BS271" s="84"/>
      <c r="BT271" s="84"/>
      <c r="BU271" s="84"/>
      <c r="BV271" s="84"/>
      <c r="BW271" s="84"/>
      <c r="BX271" s="84"/>
      <c r="BY271" s="84"/>
      <c r="BZ271" s="84"/>
      <c r="CA271" s="84"/>
      <c r="CB271" s="84"/>
      <c r="CC271" s="84"/>
      <c r="CD271" s="84"/>
      <c r="CE271" s="84"/>
      <c r="CF271" s="84"/>
      <c r="CG271" s="84"/>
      <c r="CH271" s="84"/>
      <c r="CI271" s="84"/>
      <c r="CJ271" s="84"/>
      <c r="CK271" s="84"/>
      <c r="CL271" s="84"/>
      <c r="CM271" s="84"/>
      <c r="CN271" s="84"/>
      <c r="CO271" s="84"/>
    </row>
    <row r="272" spans="1:93" s="85" customFormat="1" ht="19.5" customHeight="1">
      <c r="A272" s="78" t="s">
        <v>282</v>
      </c>
      <c r="B272" s="87">
        <f>B265+B266-B269</f>
        <v>-2392</v>
      </c>
      <c r="C272" s="87">
        <f>C265+C266-C269</f>
        <v>-2392</v>
      </c>
      <c r="D272" s="87">
        <f>D265+D266-D269</f>
        <v>-6031</v>
      </c>
      <c r="E272" s="87">
        <f>E265+E266-E269</f>
        <v>-2796</v>
      </c>
      <c r="F272" s="83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  <c r="AY272" s="84"/>
      <c r="AZ272" s="84"/>
      <c r="BA272" s="84"/>
      <c r="BB272" s="84"/>
      <c r="BC272" s="84"/>
      <c r="BD272" s="84"/>
      <c r="BE272" s="84"/>
      <c r="BF272" s="84"/>
      <c r="BG272" s="84"/>
      <c r="BH272" s="84"/>
      <c r="BI272" s="84"/>
      <c r="BJ272" s="84"/>
      <c r="BK272" s="84"/>
      <c r="BL272" s="84"/>
      <c r="BM272" s="84"/>
      <c r="BN272" s="84"/>
      <c r="BO272" s="84"/>
      <c r="BP272" s="84"/>
      <c r="BQ272" s="84"/>
      <c r="BR272" s="84"/>
      <c r="BS272" s="84"/>
      <c r="BT272" s="84"/>
      <c r="BU272" s="84"/>
      <c r="BV272" s="84"/>
      <c r="BW272" s="84"/>
      <c r="BX272" s="84"/>
      <c r="BY272" s="84"/>
      <c r="BZ272" s="84"/>
      <c r="CA272" s="84"/>
      <c r="CB272" s="84"/>
      <c r="CC272" s="84"/>
      <c r="CD272" s="84"/>
      <c r="CE272" s="84"/>
      <c r="CF272" s="84"/>
      <c r="CG272" s="84"/>
      <c r="CH272" s="84"/>
      <c r="CI272" s="84"/>
      <c r="CJ272" s="84"/>
      <c r="CK272" s="84"/>
      <c r="CL272" s="84"/>
      <c r="CM272" s="84"/>
      <c r="CN272" s="84"/>
      <c r="CO272" s="84"/>
    </row>
    <row r="273" spans="1:93" s="85" customFormat="1" ht="24" customHeight="1">
      <c r="A273" s="78" t="s">
        <v>283</v>
      </c>
      <c r="B273" s="87">
        <f>B261+B272</f>
        <v>-278</v>
      </c>
      <c r="C273" s="87">
        <f>C261+C272</f>
        <v>-3818</v>
      </c>
      <c r="D273" s="87">
        <f>D261+D272</f>
        <v>-5758</v>
      </c>
      <c r="E273" s="87">
        <f>E261+E272</f>
        <v>-2523</v>
      </c>
      <c r="F273" s="83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  <c r="AY273" s="84"/>
      <c r="AZ273" s="84"/>
      <c r="BA273" s="84"/>
      <c r="BB273" s="84"/>
      <c r="BC273" s="84"/>
      <c r="BD273" s="84"/>
      <c r="BE273" s="84"/>
      <c r="BF273" s="84"/>
      <c r="BG273" s="84"/>
      <c r="BH273" s="84"/>
      <c r="BI273" s="84"/>
      <c r="BJ273" s="84"/>
      <c r="BK273" s="84"/>
      <c r="BL273" s="84"/>
      <c r="BM273" s="84"/>
      <c r="BN273" s="84"/>
      <c r="BO273" s="84"/>
      <c r="BP273" s="84"/>
      <c r="BQ273" s="84"/>
      <c r="BR273" s="84"/>
      <c r="BS273" s="84"/>
      <c r="BT273" s="84"/>
      <c r="BU273" s="84"/>
      <c r="BV273" s="84"/>
      <c r="BW273" s="84"/>
      <c r="BX273" s="84"/>
      <c r="BY273" s="84"/>
      <c r="BZ273" s="84"/>
      <c r="CA273" s="84"/>
      <c r="CB273" s="84"/>
      <c r="CC273" s="84"/>
      <c r="CD273" s="84"/>
      <c r="CE273" s="84"/>
      <c r="CF273" s="84"/>
      <c r="CG273" s="84"/>
      <c r="CH273" s="84"/>
      <c r="CI273" s="84"/>
      <c r="CJ273" s="84"/>
      <c r="CK273" s="84"/>
      <c r="CL273" s="84"/>
      <c r="CM273" s="84"/>
      <c r="CN273" s="84"/>
      <c r="CO273" s="84"/>
    </row>
    <row r="274" spans="1:93" s="85" customFormat="1" ht="19.5" customHeight="1">
      <c r="A274" s="78" t="s">
        <v>284</v>
      </c>
      <c r="B274" s="87">
        <f>B275+B276+B277</f>
        <v>6981</v>
      </c>
      <c r="C274" s="87">
        <f>C275+C276+C277</f>
        <v>10521</v>
      </c>
      <c r="D274" s="87">
        <f>D275+D276+D277</f>
        <v>9717</v>
      </c>
      <c r="E274" s="87">
        <f>E275+E276+E277</f>
        <v>6482</v>
      </c>
      <c r="F274" s="83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/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84"/>
      <c r="AZ274" s="84"/>
      <c r="BA274" s="84"/>
      <c r="BB274" s="84"/>
      <c r="BC274" s="84"/>
      <c r="BD274" s="84"/>
      <c r="BE274" s="84"/>
      <c r="BF274" s="84"/>
      <c r="BG274" s="84"/>
      <c r="BH274" s="84"/>
      <c r="BI274" s="84"/>
      <c r="BJ274" s="84"/>
      <c r="BK274" s="84"/>
      <c r="BL274" s="84"/>
      <c r="BM274" s="84"/>
      <c r="BN274" s="84"/>
      <c r="BO274" s="84"/>
      <c r="BP274" s="84"/>
      <c r="BQ274" s="84"/>
      <c r="BR274" s="84"/>
      <c r="BS274" s="84"/>
      <c r="BT274" s="84"/>
      <c r="BU274" s="84"/>
      <c r="BV274" s="84"/>
      <c r="BW274" s="84"/>
      <c r="BX274" s="84"/>
      <c r="BY274" s="84"/>
      <c r="BZ274" s="84"/>
      <c r="CA274" s="84"/>
      <c r="CB274" s="84"/>
      <c r="CC274" s="84"/>
      <c r="CD274" s="84"/>
      <c r="CE274" s="84"/>
      <c r="CF274" s="84"/>
      <c r="CG274" s="84"/>
      <c r="CH274" s="84"/>
      <c r="CI274" s="84"/>
      <c r="CJ274" s="84"/>
      <c r="CK274" s="84"/>
      <c r="CL274" s="84"/>
      <c r="CM274" s="84"/>
      <c r="CN274" s="84"/>
      <c r="CO274" s="84"/>
    </row>
    <row r="275" spans="1:93" s="85" customFormat="1" ht="19.5" customHeight="1">
      <c r="A275" s="78" t="s">
        <v>272</v>
      </c>
      <c r="B275" s="90">
        <f>B185</f>
        <v>6981</v>
      </c>
      <c r="C275" s="91">
        <v>10521</v>
      </c>
      <c r="D275" s="91">
        <f>D185</f>
        <v>9717</v>
      </c>
      <c r="E275" s="92">
        <f>E185</f>
        <v>6482</v>
      </c>
      <c r="F275" s="83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  <c r="AM275" s="84"/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84"/>
      <c r="AY275" s="84"/>
      <c r="AZ275" s="84"/>
      <c r="BA275" s="84"/>
      <c r="BB275" s="84"/>
      <c r="BC275" s="84"/>
      <c r="BD275" s="84"/>
      <c r="BE275" s="84"/>
      <c r="BF275" s="84"/>
      <c r="BG275" s="84"/>
      <c r="BH275" s="84"/>
      <c r="BI275" s="84"/>
      <c r="BJ275" s="84"/>
      <c r="BK275" s="84"/>
      <c r="BL275" s="84"/>
      <c r="BM275" s="84"/>
      <c r="BN275" s="84"/>
      <c r="BO275" s="84"/>
      <c r="BP275" s="84"/>
      <c r="BQ275" s="84"/>
      <c r="BR275" s="84"/>
      <c r="BS275" s="84"/>
      <c r="BT275" s="84"/>
      <c r="BU275" s="84"/>
      <c r="BV275" s="84"/>
      <c r="BW275" s="84"/>
      <c r="BX275" s="84"/>
      <c r="BY275" s="84"/>
      <c r="BZ275" s="84"/>
      <c r="CA275" s="84"/>
      <c r="CB275" s="84"/>
      <c r="CC275" s="84"/>
      <c r="CD275" s="84"/>
      <c r="CE275" s="84"/>
      <c r="CF275" s="84"/>
      <c r="CG275" s="84"/>
      <c r="CH275" s="84"/>
      <c r="CI275" s="84"/>
      <c r="CJ275" s="84"/>
      <c r="CK275" s="84"/>
      <c r="CL275" s="84"/>
      <c r="CM275" s="84"/>
      <c r="CN275" s="84"/>
      <c r="CO275" s="84"/>
    </row>
    <row r="276" spans="1:93" s="85" customFormat="1" ht="19.5" customHeight="1">
      <c r="A276" s="78" t="s">
        <v>273</v>
      </c>
      <c r="B276" s="90"/>
      <c r="C276" s="91"/>
      <c r="D276" s="91"/>
      <c r="E276" s="92"/>
      <c r="F276" s="83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4"/>
      <c r="AC276" s="84"/>
      <c r="AD276" s="84"/>
      <c r="AE276" s="84"/>
      <c r="AF276" s="84"/>
      <c r="AG276" s="84"/>
      <c r="AH276" s="84"/>
      <c r="AI276" s="84"/>
      <c r="AJ276" s="84"/>
      <c r="AK276" s="84"/>
      <c r="AL276" s="84"/>
      <c r="AM276" s="84"/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84"/>
      <c r="AY276" s="84"/>
      <c r="AZ276" s="84"/>
      <c r="BA276" s="84"/>
      <c r="BB276" s="84"/>
      <c r="BC276" s="84"/>
      <c r="BD276" s="84"/>
      <c r="BE276" s="84"/>
      <c r="BF276" s="84"/>
      <c r="BG276" s="84"/>
      <c r="BH276" s="84"/>
      <c r="BI276" s="84"/>
      <c r="BJ276" s="84"/>
      <c r="BK276" s="84"/>
      <c r="BL276" s="84"/>
      <c r="BM276" s="84"/>
      <c r="BN276" s="84"/>
      <c r="BO276" s="84"/>
      <c r="BP276" s="84"/>
      <c r="BQ276" s="84"/>
      <c r="BR276" s="84"/>
      <c r="BS276" s="84"/>
      <c r="BT276" s="84"/>
      <c r="BU276" s="84"/>
      <c r="BV276" s="84"/>
      <c r="BW276" s="84"/>
      <c r="BX276" s="84"/>
      <c r="BY276" s="84"/>
      <c r="BZ276" s="84"/>
      <c r="CA276" s="84"/>
      <c r="CB276" s="84"/>
      <c r="CC276" s="84"/>
      <c r="CD276" s="84"/>
      <c r="CE276" s="84"/>
      <c r="CF276" s="84"/>
      <c r="CG276" s="84"/>
      <c r="CH276" s="84"/>
      <c r="CI276" s="84"/>
      <c r="CJ276" s="84"/>
      <c r="CK276" s="84"/>
      <c r="CL276" s="84"/>
      <c r="CM276" s="84"/>
      <c r="CN276" s="84"/>
      <c r="CO276" s="84"/>
    </row>
    <row r="277" spans="1:93" s="85" customFormat="1" ht="19.5" customHeight="1">
      <c r="A277" s="78" t="s">
        <v>274</v>
      </c>
      <c r="B277" s="90"/>
      <c r="C277" s="91"/>
      <c r="D277" s="91"/>
      <c r="E277" s="92"/>
      <c r="F277" s="83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  <c r="AY277" s="84"/>
      <c r="AZ277" s="84"/>
      <c r="BA277" s="84"/>
      <c r="BB277" s="84"/>
      <c r="BC277" s="84"/>
      <c r="BD277" s="84"/>
      <c r="BE277" s="84"/>
      <c r="BF277" s="84"/>
      <c r="BG277" s="84"/>
      <c r="BH277" s="84"/>
      <c r="BI277" s="84"/>
      <c r="BJ277" s="84"/>
      <c r="BK277" s="84"/>
      <c r="BL277" s="84"/>
      <c r="BM277" s="84"/>
      <c r="BN277" s="84"/>
      <c r="BO277" s="84"/>
      <c r="BP277" s="84"/>
      <c r="BQ277" s="84"/>
      <c r="BR277" s="84"/>
      <c r="BS277" s="84"/>
      <c r="BT277" s="84"/>
      <c r="BU277" s="84"/>
      <c r="BV277" s="84"/>
      <c r="BW277" s="84"/>
      <c r="BX277" s="84"/>
      <c r="BY277" s="84"/>
      <c r="BZ277" s="84"/>
      <c r="CA277" s="84"/>
      <c r="CB277" s="84"/>
      <c r="CC277" s="84"/>
      <c r="CD277" s="84"/>
      <c r="CE277" s="84"/>
      <c r="CF277" s="84"/>
      <c r="CG277" s="84"/>
      <c r="CH277" s="84"/>
      <c r="CI277" s="84"/>
      <c r="CJ277" s="84"/>
      <c r="CK277" s="84"/>
      <c r="CL277" s="84"/>
      <c r="CM277" s="84"/>
      <c r="CN277" s="84"/>
      <c r="CO277" s="84"/>
    </row>
    <row r="278" spans="1:93" s="85" customFormat="1" ht="19.5" customHeight="1">
      <c r="A278" s="78" t="s">
        <v>152</v>
      </c>
      <c r="B278" s="87">
        <f>B206+B213+B220+B233+B241+B248+B273+B274</f>
        <v>134624</v>
      </c>
      <c r="C278" s="87">
        <f>C206+C213+C220+C233+C241+C248+C273+C274</f>
        <v>134624</v>
      </c>
      <c r="D278" s="87">
        <f>D206+D213+D220+D233+D241+D248+D273+D274</f>
        <v>29690</v>
      </c>
      <c r="E278" s="87">
        <f>E206+E213+E220+E233+E241+E248+E273+E274</f>
        <v>29690</v>
      </c>
      <c r="F278" s="83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/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  <c r="AY278" s="84"/>
      <c r="AZ278" s="84"/>
      <c r="BA278" s="84"/>
      <c r="BB278" s="84"/>
      <c r="BC278" s="84"/>
      <c r="BD278" s="84"/>
      <c r="BE278" s="84"/>
      <c r="BF278" s="84"/>
      <c r="BG278" s="84"/>
      <c r="BH278" s="84"/>
      <c r="BI278" s="84"/>
      <c r="BJ278" s="84"/>
      <c r="BK278" s="84"/>
      <c r="BL278" s="84"/>
      <c r="BM278" s="84"/>
      <c r="BN278" s="84"/>
      <c r="BO278" s="84"/>
      <c r="BP278" s="84"/>
      <c r="BQ278" s="84"/>
      <c r="BR278" s="84"/>
      <c r="BS278" s="84"/>
      <c r="BT278" s="84"/>
      <c r="BU278" s="84"/>
      <c r="BV278" s="84"/>
      <c r="BW278" s="84"/>
      <c r="BX278" s="84"/>
      <c r="BY278" s="84"/>
      <c r="BZ278" s="84"/>
      <c r="CA278" s="84"/>
      <c r="CB278" s="84"/>
      <c r="CC278" s="84"/>
      <c r="CD278" s="84"/>
      <c r="CE278" s="84"/>
      <c r="CF278" s="84"/>
      <c r="CG278" s="84"/>
      <c r="CH278" s="84"/>
      <c r="CI278" s="84"/>
      <c r="CJ278" s="84"/>
      <c r="CK278" s="84"/>
      <c r="CL278" s="84"/>
      <c r="CM278" s="84"/>
      <c r="CN278" s="84"/>
      <c r="CO278" s="84"/>
    </row>
    <row r="279" spans="1:93" s="85" customFormat="1" ht="24">
      <c r="A279" s="78" t="s">
        <v>153</v>
      </c>
      <c r="B279" s="90"/>
      <c r="C279" s="91"/>
      <c r="D279" s="91"/>
      <c r="E279" s="92"/>
      <c r="F279" s="83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  <c r="AC279" s="84"/>
      <c r="AD279" s="84"/>
      <c r="AE279" s="84"/>
      <c r="AF279" s="84"/>
      <c r="AG279" s="84"/>
      <c r="AH279" s="84"/>
      <c r="AI279" s="84"/>
      <c r="AJ279" s="84"/>
      <c r="AK279" s="84"/>
      <c r="AL279" s="84"/>
      <c r="AM279" s="84"/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84"/>
      <c r="AY279" s="84"/>
      <c r="AZ279" s="84"/>
      <c r="BA279" s="84"/>
      <c r="BB279" s="84"/>
      <c r="BC279" s="84"/>
      <c r="BD279" s="84"/>
      <c r="BE279" s="84"/>
      <c r="BF279" s="84"/>
      <c r="BG279" s="84"/>
      <c r="BH279" s="84"/>
      <c r="BI279" s="84"/>
      <c r="BJ279" s="84"/>
      <c r="BK279" s="84"/>
      <c r="BL279" s="84"/>
      <c r="BM279" s="84"/>
      <c r="BN279" s="84"/>
      <c r="BO279" s="84"/>
      <c r="BP279" s="84"/>
      <c r="BQ279" s="84"/>
      <c r="BR279" s="84"/>
      <c r="BS279" s="84"/>
      <c r="BT279" s="84"/>
      <c r="BU279" s="84"/>
      <c r="BV279" s="84"/>
      <c r="BW279" s="84"/>
      <c r="BX279" s="84"/>
      <c r="BY279" s="84"/>
      <c r="BZ279" s="84"/>
      <c r="CA279" s="84"/>
      <c r="CB279" s="84"/>
      <c r="CC279" s="84"/>
      <c r="CD279" s="84"/>
      <c r="CE279" s="84"/>
      <c r="CF279" s="84"/>
      <c r="CG279" s="84"/>
      <c r="CH279" s="84"/>
      <c r="CI279" s="84"/>
      <c r="CJ279" s="84"/>
      <c r="CK279" s="84"/>
      <c r="CL279" s="84"/>
      <c r="CM279" s="84"/>
      <c r="CN279" s="84"/>
      <c r="CO279" s="84"/>
    </row>
    <row r="280" spans="1:5" ht="7.5" customHeight="1">
      <c r="A280" s="69"/>
      <c r="B280" s="71"/>
      <c r="C280" s="93"/>
      <c r="D280" s="94"/>
      <c r="E280" s="93"/>
    </row>
    <row r="281" spans="1:6" ht="72" customHeight="1">
      <c r="A281" s="41" t="s">
        <v>197</v>
      </c>
      <c r="B281" s="29" t="s">
        <v>334</v>
      </c>
      <c r="C281" s="29" t="s">
        <v>335</v>
      </c>
      <c r="D281" s="29" t="s">
        <v>336</v>
      </c>
      <c r="E281" s="29" t="s">
        <v>337</v>
      </c>
      <c r="F281" s="1"/>
    </row>
    <row r="282" spans="1:6" ht="24">
      <c r="A282" s="47" t="s">
        <v>215</v>
      </c>
      <c r="B282" s="95"/>
      <c r="C282" s="95"/>
      <c r="D282" s="95"/>
      <c r="E282" s="95"/>
      <c r="F282" s="1"/>
    </row>
    <row r="283" spans="1:6" ht="24" customHeight="1">
      <c r="A283" s="47" t="s">
        <v>154</v>
      </c>
      <c r="B283" s="96"/>
      <c r="C283" s="96"/>
      <c r="D283" s="96"/>
      <c r="E283" s="96"/>
      <c r="F283" s="1"/>
    </row>
    <row r="284" spans="1:6" ht="24" customHeight="1">
      <c r="A284" s="30" t="s">
        <v>155</v>
      </c>
      <c r="B284" s="96"/>
      <c r="C284" s="96"/>
      <c r="D284" s="96"/>
      <c r="E284" s="96"/>
      <c r="F284" s="1"/>
    </row>
    <row r="285" spans="1:6" ht="24" customHeight="1">
      <c r="A285" s="30" t="s">
        <v>156</v>
      </c>
      <c r="B285" s="96"/>
      <c r="C285" s="96"/>
      <c r="D285" s="96"/>
      <c r="E285" s="96"/>
      <c r="F285" s="1"/>
    </row>
    <row r="286" spans="1:6" ht="24" customHeight="1">
      <c r="A286" s="47" t="s">
        <v>157</v>
      </c>
      <c r="B286" s="96"/>
      <c r="C286" s="96"/>
      <c r="D286" s="96"/>
      <c r="E286" s="96"/>
      <c r="F286" s="1"/>
    </row>
    <row r="287" spans="1:6" ht="24" customHeight="1">
      <c r="A287" s="30" t="s">
        <v>158</v>
      </c>
      <c r="B287" s="96"/>
      <c r="C287" s="96"/>
      <c r="D287" s="96"/>
      <c r="E287" s="96"/>
      <c r="F287" s="1"/>
    </row>
    <row r="288" spans="1:6" ht="24" customHeight="1">
      <c r="A288" s="30" t="s">
        <v>159</v>
      </c>
      <c r="B288" s="96"/>
      <c r="C288" s="96"/>
      <c r="D288" s="96"/>
      <c r="E288" s="96"/>
      <c r="F288" s="1"/>
    </row>
    <row r="289" spans="1:6" ht="24" customHeight="1">
      <c r="A289" s="30" t="s">
        <v>160</v>
      </c>
      <c r="B289" s="96"/>
      <c r="C289" s="96"/>
      <c r="D289" s="96"/>
      <c r="E289" s="96"/>
      <c r="F289" s="1"/>
    </row>
    <row r="290" spans="1:6" ht="24" customHeight="1">
      <c r="A290" s="30" t="s">
        <v>161</v>
      </c>
      <c r="B290" s="96"/>
      <c r="C290" s="96"/>
      <c r="D290" s="96"/>
      <c r="E290" s="96"/>
      <c r="F290" s="1"/>
    </row>
    <row r="291" spans="1:6" ht="24" customHeight="1">
      <c r="A291" s="30" t="s">
        <v>162</v>
      </c>
      <c r="B291" s="32"/>
      <c r="C291" s="97"/>
      <c r="D291" s="32"/>
      <c r="E291" s="97"/>
      <c r="F291" s="1"/>
    </row>
    <row r="292" spans="1:6" ht="24">
      <c r="A292" s="47" t="s">
        <v>217</v>
      </c>
      <c r="B292" s="32"/>
      <c r="C292" s="97"/>
      <c r="D292" s="32"/>
      <c r="E292" s="97"/>
      <c r="F292" s="1"/>
    </row>
    <row r="293" spans="1:6" ht="24">
      <c r="A293" s="47" t="s">
        <v>218</v>
      </c>
      <c r="B293" s="32"/>
      <c r="C293" s="97"/>
      <c r="D293" s="32"/>
      <c r="E293" s="97"/>
      <c r="F293" s="1"/>
    </row>
    <row r="294" spans="1:6" ht="19.5" customHeight="1">
      <c r="A294" s="47" t="s">
        <v>23</v>
      </c>
      <c r="B294" s="62">
        <f>C294-'[1]RAP1'!C304</f>
        <v>6981</v>
      </c>
      <c r="C294" s="98">
        <v>10521</v>
      </c>
      <c r="D294" s="62">
        <f>E294-'[1]RAP1'!E304</f>
        <v>9717</v>
      </c>
      <c r="E294" s="98">
        <v>6482</v>
      </c>
      <c r="F294" s="1"/>
    </row>
    <row r="295" spans="1:6" ht="19.5" customHeight="1">
      <c r="A295" s="47" t="s">
        <v>24</v>
      </c>
      <c r="B295" s="55">
        <f>SUM(B296:B308)-B299</f>
        <v>-38563</v>
      </c>
      <c r="C295" s="55">
        <f>SUM(C296:C308)-C299</f>
        <v>-56268</v>
      </c>
      <c r="D295" s="55">
        <f>SUM(D296:D308)-D299</f>
        <v>-1389</v>
      </c>
      <c r="E295" s="55">
        <f>SUM(E296:E308)-E299</f>
        <v>-14180</v>
      </c>
      <c r="F295" s="1"/>
    </row>
    <row r="296" spans="1:6" ht="19.5" customHeight="1">
      <c r="A296" s="47" t="s">
        <v>309</v>
      </c>
      <c r="B296" s="32">
        <f>C296-'[1]RAP1'!C306</f>
        <v>-24</v>
      </c>
      <c r="C296" s="75">
        <v>-69</v>
      </c>
      <c r="D296" s="32">
        <f>E296-'[1]RAP1'!E306</f>
        <v>-121</v>
      </c>
      <c r="E296" s="75">
        <v>-131</v>
      </c>
      <c r="F296" s="1"/>
    </row>
    <row r="297" spans="1:6" ht="24.75" customHeight="1">
      <c r="A297" s="47" t="s">
        <v>310</v>
      </c>
      <c r="B297" s="32">
        <f>C297-'[1]RAP1'!C307</f>
        <v>-214</v>
      </c>
      <c r="C297" s="75">
        <v>-361</v>
      </c>
      <c r="D297" s="32">
        <f>E297-'[1]RAP1'!E307</f>
        <v>-272</v>
      </c>
      <c r="E297" s="75">
        <v>-272</v>
      </c>
      <c r="F297" s="1"/>
    </row>
    <row r="298" spans="1:6" ht="19.5" customHeight="1">
      <c r="A298" s="30" t="s">
        <v>198</v>
      </c>
      <c r="B298" s="32">
        <f>C298-'[1]RAP1'!C308</f>
        <v>1510</v>
      </c>
      <c r="C298" s="75">
        <v>4530</v>
      </c>
      <c r="D298" s="32">
        <f>E298-'[1]RAP1'!E308</f>
        <v>2067</v>
      </c>
      <c r="E298" s="75">
        <v>5422</v>
      </c>
      <c r="F298" s="1"/>
    </row>
    <row r="299" spans="1:6" ht="24.75" customHeight="1">
      <c r="A299" s="30" t="s">
        <v>285</v>
      </c>
      <c r="B299" s="32">
        <f>C299-'[1]RAP1'!C309</f>
        <v>127</v>
      </c>
      <c r="C299" s="75">
        <v>222</v>
      </c>
      <c r="D299" s="32">
        <f>E299-'[1]RAP1'!E309</f>
        <v>149</v>
      </c>
      <c r="E299" s="75">
        <v>445</v>
      </c>
      <c r="F299" s="1"/>
    </row>
    <row r="300" spans="1:6" ht="19.5" customHeight="1">
      <c r="A300" s="30" t="s">
        <v>25</v>
      </c>
      <c r="B300" s="32">
        <f>C300-'[1]RAP1'!C310</f>
        <v>0</v>
      </c>
      <c r="C300" s="75"/>
      <c r="D300" s="32">
        <f>E300-'[1]RAP1'!E310</f>
        <v>0</v>
      </c>
      <c r="E300" s="75">
        <v>1085</v>
      </c>
      <c r="F300" s="1"/>
    </row>
    <row r="301" spans="1:6" ht="19.5" customHeight="1">
      <c r="A301" s="30" t="s">
        <v>199</v>
      </c>
      <c r="B301" s="32">
        <f>C301-'[1]RAP1'!C311</f>
        <v>574</v>
      </c>
      <c r="C301" s="75">
        <v>2607</v>
      </c>
      <c r="D301" s="32">
        <f>E301-'[1]RAP1'!E311</f>
        <v>-7408</v>
      </c>
      <c r="E301" s="75">
        <v>-4543</v>
      </c>
      <c r="F301" s="1"/>
    </row>
    <row r="302" spans="1:6" ht="19.5" customHeight="1">
      <c r="A302" s="30" t="s">
        <v>26</v>
      </c>
      <c r="B302" s="32">
        <f>C302-'[1]RAP1'!C312</f>
        <v>-63</v>
      </c>
      <c r="C302" s="75">
        <v>-989</v>
      </c>
      <c r="D302" s="32">
        <f>E302-'[1]RAP1'!E312</f>
        <v>-594</v>
      </c>
      <c r="E302" s="75">
        <v>-602</v>
      </c>
      <c r="F302" s="1"/>
    </row>
    <row r="303" spans="1:6" ht="19.5" customHeight="1">
      <c r="A303" s="30" t="s">
        <v>200</v>
      </c>
      <c r="B303" s="32">
        <f>C303-'[1]RAP1'!C313</f>
        <v>1094</v>
      </c>
      <c r="C303" s="99">
        <v>2749</v>
      </c>
      <c r="D303" s="32">
        <f>E303-'[1]RAP1'!E313</f>
        <v>-1631</v>
      </c>
      <c r="E303" s="99">
        <v>-2018</v>
      </c>
      <c r="F303" s="1"/>
    </row>
    <row r="304" spans="1:6" ht="19.5" customHeight="1">
      <c r="A304" s="30" t="s">
        <v>201</v>
      </c>
      <c r="B304" s="32">
        <f>C304-'[1]RAP1'!C314</f>
        <v>-1787</v>
      </c>
      <c r="C304" s="99">
        <v>-752</v>
      </c>
      <c r="D304" s="32">
        <f>E304-'[1]RAP1'!E314</f>
        <v>267</v>
      </c>
      <c r="E304" s="99">
        <v>1485</v>
      </c>
      <c r="F304" s="1"/>
    </row>
    <row r="305" spans="1:6" ht="19.5" customHeight="1">
      <c r="A305" s="30" t="s">
        <v>202</v>
      </c>
      <c r="B305" s="32">
        <f>C305-'[1]RAP1'!C315</f>
        <v>-29217</v>
      </c>
      <c r="C305" s="99">
        <v>-19667</v>
      </c>
      <c r="D305" s="32">
        <f>E305-'[1]RAP1'!E315</f>
        <v>-15665</v>
      </c>
      <c r="E305" s="99">
        <v>-3394</v>
      </c>
      <c r="F305" s="1"/>
    </row>
    <row r="306" spans="1:6" ht="24" customHeight="1">
      <c r="A306" s="30" t="s">
        <v>203</v>
      </c>
      <c r="B306" s="32">
        <f>C306-'[1]RAP1'!C316</f>
        <v>-2788</v>
      </c>
      <c r="C306" s="75">
        <v>-27310</v>
      </c>
      <c r="D306" s="32">
        <f>E306-'[1]RAP1'!E316</f>
        <v>21198</v>
      </c>
      <c r="E306" s="75">
        <v>-11285</v>
      </c>
      <c r="F306" s="1"/>
    </row>
    <row r="307" spans="1:6" ht="19.5" customHeight="1">
      <c r="A307" s="30" t="s">
        <v>204</v>
      </c>
      <c r="B307" s="32">
        <f>C307-'[1]RAP1'!C317</f>
        <v>-7652</v>
      </c>
      <c r="C307" s="75">
        <v>-17010</v>
      </c>
      <c r="D307" s="32">
        <f>E307-'[1]RAP1'!E317</f>
        <v>1130</v>
      </c>
      <c r="E307" s="75">
        <v>68</v>
      </c>
      <c r="F307" s="1"/>
    </row>
    <row r="308" spans="1:6" ht="19.5" customHeight="1">
      <c r="A308" s="30" t="s">
        <v>205</v>
      </c>
      <c r="B308" s="32">
        <f>C308-'[1]RAP1'!C318</f>
        <v>4</v>
      </c>
      <c r="C308" s="75">
        <v>4</v>
      </c>
      <c r="D308" s="32">
        <f>E308-'[1]RAP1'!E318</f>
        <v>-360</v>
      </c>
      <c r="E308" s="75">
        <v>5</v>
      </c>
      <c r="F308" s="1"/>
    </row>
    <row r="309" spans="1:6" ht="24">
      <c r="A309" s="47" t="s">
        <v>216</v>
      </c>
      <c r="B309" s="55">
        <f>B294+B295</f>
        <v>-31582</v>
      </c>
      <c r="C309" s="55">
        <f>C294+C295</f>
        <v>-45747</v>
      </c>
      <c r="D309" s="55">
        <f>D294+D295</f>
        <v>8328</v>
      </c>
      <c r="E309" s="55">
        <f>E294+E295</f>
        <v>-7698</v>
      </c>
      <c r="F309" s="1"/>
    </row>
    <row r="310" spans="1:6" ht="24">
      <c r="A310" s="47" t="s">
        <v>219</v>
      </c>
      <c r="B310" s="31"/>
      <c r="C310" s="75"/>
      <c r="D310" s="31"/>
      <c r="E310" s="75"/>
      <c r="F310" s="1"/>
    </row>
    <row r="311" spans="1:6" ht="20.25" customHeight="1">
      <c r="A311" s="47" t="s">
        <v>163</v>
      </c>
      <c r="B311" s="55">
        <f>B312+B313+B314+B327</f>
        <v>4940</v>
      </c>
      <c r="C311" s="55">
        <f>C312+C313+C314+C327</f>
        <v>9581</v>
      </c>
      <c r="D311" s="55">
        <f>D312+D313+D314+D327</f>
        <v>12495</v>
      </c>
      <c r="E311" s="55">
        <f>E312+E313+E314+E327</f>
        <v>15471</v>
      </c>
      <c r="F311" s="1"/>
    </row>
    <row r="312" spans="1:6" ht="22.5">
      <c r="A312" s="30" t="s">
        <v>164</v>
      </c>
      <c r="B312" s="32">
        <f>C312-'[1]RAP1'!C322</f>
        <v>139</v>
      </c>
      <c r="C312" s="75">
        <v>139</v>
      </c>
      <c r="D312" s="32">
        <f>E312-'[1]RAP1'!E322+95</f>
        <v>0</v>
      </c>
      <c r="E312" s="75">
        <v>162</v>
      </c>
      <c r="F312" s="1"/>
    </row>
    <row r="313" spans="1:6" ht="22.5">
      <c r="A313" s="30" t="s">
        <v>165</v>
      </c>
      <c r="B313" s="32">
        <f>C313-'[1]RAP1'!C323</f>
        <v>0</v>
      </c>
      <c r="C313" s="75"/>
      <c r="D313" s="32">
        <f>E313-'[1]RAP1'!E323</f>
        <v>536</v>
      </c>
      <c r="E313" s="75">
        <v>536</v>
      </c>
      <c r="F313" s="1"/>
    </row>
    <row r="314" spans="1:6" ht="19.5" customHeight="1">
      <c r="A314" s="30" t="s">
        <v>166</v>
      </c>
      <c r="B314" s="31">
        <f>B315+B321</f>
        <v>4801</v>
      </c>
      <c r="C314" s="31">
        <f>C315+C321</f>
        <v>9442</v>
      </c>
      <c r="D314" s="31">
        <f>D315+D321</f>
        <v>11959</v>
      </c>
      <c r="E314" s="31">
        <f>E315+E321</f>
        <v>14773</v>
      </c>
      <c r="F314" s="1"/>
    </row>
    <row r="315" spans="1:6" ht="19.5" customHeight="1">
      <c r="A315" s="30" t="s">
        <v>167</v>
      </c>
      <c r="B315" s="31">
        <f>SUM(B316:B320)</f>
        <v>0</v>
      </c>
      <c r="C315" s="31">
        <f>SUM(C316:C320)</f>
        <v>62</v>
      </c>
      <c r="D315" s="31">
        <f>SUM(D316:D320)</f>
        <v>11741</v>
      </c>
      <c r="E315" s="31">
        <f>SUM(E316:E320)</f>
        <v>11741</v>
      </c>
      <c r="F315" s="1"/>
    </row>
    <row r="316" spans="1:6" ht="19.5" customHeight="1">
      <c r="A316" s="30" t="s">
        <v>168</v>
      </c>
      <c r="B316" s="32">
        <f>C316-'[1]RAP1'!C326</f>
        <v>0</v>
      </c>
      <c r="C316" s="75"/>
      <c r="D316" s="32">
        <f>E316-'[1]RAP1'!E326</f>
        <v>11741</v>
      </c>
      <c r="E316" s="75">
        <v>11741</v>
      </c>
      <c r="F316" s="1"/>
    </row>
    <row r="317" spans="1:6" ht="19.5" customHeight="1">
      <c r="A317" s="30" t="s">
        <v>169</v>
      </c>
      <c r="B317" s="32">
        <f>C317-'[1]RAP1'!C327</f>
        <v>0</v>
      </c>
      <c r="C317" s="75"/>
      <c r="D317" s="32">
        <f>E317-'[1]RAP1'!E327</f>
        <v>0</v>
      </c>
      <c r="E317" s="75"/>
      <c r="F317" s="1"/>
    </row>
    <row r="318" spans="1:6" ht="24" customHeight="1">
      <c r="A318" s="30" t="s">
        <v>170</v>
      </c>
      <c r="B318" s="32">
        <f>C318-'[1]RAP1'!C328</f>
        <v>0</v>
      </c>
      <c r="C318" s="99"/>
      <c r="D318" s="32">
        <f>E318-'[1]RAP1'!E328</f>
        <v>0</v>
      </c>
      <c r="E318" s="99"/>
      <c r="F318" s="1"/>
    </row>
    <row r="319" spans="1:6" ht="19.5" customHeight="1">
      <c r="A319" s="30" t="s">
        <v>171</v>
      </c>
      <c r="B319" s="32">
        <f>C319-'[1]RAP1'!C329</f>
        <v>0</v>
      </c>
      <c r="C319" s="99">
        <v>62</v>
      </c>
      <c r="D319" s="32">
        <f>E319-'[1]RAP1'!E329</f>
        <v>0</v>
      </c>
      <c r="E319" s="99"/>
      <c r="F319" s="1"/>
    </row>
    <row r="320" spans="1:6" ht="19.5" customHeight="1">
      <c r="A320" s="30" t="s">
        <v>172</v>
      </c>
      <c r="B320" s="32">
        <f>C320-'[1]RAP1'!C330</f>
        <v>0</v>
      </c>
      <c r="C320" s="99"/>
      <c r="D320" s="32">
        <f>E320-'[1]RAP1'!E330</f>
        <v>0</v>
      </c>
      <c r="E320" s="99"/>
      <c r="F320" s="1"/>
    </row>
    <row r="321" spans="1:6" ht="19.5" customHeight="1">
      <c r="A321" s="30" t="s">
        <v>173</v>
      </c>
      <c r="B321" s="46">
        <f>SUM(B322:B326)</f>
        <v>4801</v>
      </c>
      <c r="C321" s="46">
        <f>SUM(C322:C326)</f>
        <v>9380</v>
      </c>
      <c r="D321" s="46">
        <f>SUM(D322:D326)</f>
        <v>218</v>
      </c>
      <c r="E321" s="46">
        <f>SUM(E322:E326)</f>
        <v>3032</v>
      </c>
      <c r="F321" s="1"/>
    </row>
    <row r="322" spans="1:6" ht="19.5" customHeight="1">
      <c r="A322" s="30" t="s">
        <v>168</v>
      </c>
      <c r="B322" s="32">
        <f>C322-'[1]RAP1'!C332</f>
        <v>0</v>
      </c>
      <c r="C322" s="75"/>
      <c r="D322" s="32">
        <f>E322-'[1]RAP1'!E332</f>
        <v>0</v>
      </c>
      <c r="E322" s="75">
        <v>675</v>
      </c>
      <c r="F322" s="1"/>
    </row>
    <row r="323" spans="1:6" ht="19.5" customHeight="1">
      <c r="A323" s="30" t="s">
        <v>169</v>
      </c>
      <c r="B323" s="32">
        <f>C323-'[1]RAP1'!C333</f>
        <v>0</v>
      </c>
      <c r="C323" s="75"/>
      <c r="D323" s="32">
        <f>E323-'[1]RAP1'!E333</f>
        <v>0</v>
      </c>
      <c r="E323" s="75"/>
      <c r="F323" s="1"/>
    </row>
    <row r="324" spans="1:6" ht="24" customHeight="1">
      <c r="A324" s="30" t="s">
        <v>170</v>
      </c>
      <c r="B324" s="32">
        <f>C324-'[1]RAP1'!C334</f>
        <v>4083</v>
      </c>
      <c r="C324" s="99">
        <v>8535</v>
      </c>
      <c r="D324" s="32">
        <f>E324-'[1]RAP1'!E334</f>
        <v>350</v>
      </c>
      <c r="E324" s="99">
        <v>2357</v>
      </c>
      <c r="F324" s="1"/>
    </row>
    <row r="325" spans="1:6" ht="19.5" customHeight="1">
      <c r="A325" s="30" t="s">
        <v>171</v>
      </c>
      <c r="B325" s="32">
        <f>C325-'[1]RAP1'!C335</f>
        <v>718</v>
      </c>
      <c r="C325" s="99">
        <v>845</v>
      </c>
      <c r="D325" s="32">
        <f>E325-'[1]RAP1'!E335</f>
        <v>-132</v>
      </c>
      <c r="E325" s="99"/>
      <c r="F325" s="1"/>
    </row>
    <row r="326" spans="1:6" ht="19.5" customHeight="1">
      <c r="A326" s="30" t="s">
        <v>172</v>
      </c>
      <c r="B326" s="32">
        <f>C326-'[1]RAP1'!C336</f>
        <v>0</v>
      </c>
      <c r="C326" s="99"/>
      <c r="D326" s="32">
        <f>E326-'[1]RAP1'!E336</f>
        <v>0</v>
      </c>
      <c r="E326" s="99"/>
      <c r="F326" s="1"/>
    </row>
    <row r="327" spans="1:6" ht="19.5" customHeight="1">
      <c r="A327" s="30" t="s">
        <v>174</v>
      </c>
      <c r="B327" s="32">
        <f>C327-'[1]RAP1'!C337</f>
        <v>0</v>
      </c>
      <c r="C327" s="75"/>
      <c r="D327" s="32">
        <f>E327-'[1]RAP1'!E337</f>
        <v>0</v>
      </c>
      <c r="E327" s="75"/>
      <c r="F327" s="1"/>
    </row>
    <row r="328" spans="1:6" ht="19.5" customHeight="1">
      <c r="A328" s="47" t="s">
        <v>157</v>
      </c>
      <c r="B328" s="55">
        <f>B329+B330+B331+B338+B339</f>
        <v>12889</v>
      </c>
      <c r="C328" s="55">
        <f>C329+C330+C331+C338+C339</f>
        <v>24993</v>
      </c>
      <c r="D328" s="55">
        <f>D329+D330+D331+D338+D339</f>
        <v>17880</v>
      </c>
      <c r="E328" s="55">
        <f>E329+E330+E331+E338+E339</f>
        <v>33243</v>
      </c>
      <c r="F328" s="1"/>
    </row>
    <row r="329" spans="1:6" ht="22.5">
      <c r="A329" s="30" t="s">
        <v>175</v>
      </c>
      <c r="B329" s="32">
        <f>C329-'[1]RAP1'!C339</f>
        <v>7032</v>
      </c>
      <c r="C329" s="75">
        <v>9101</v>
      </c>
      <c r="D329" s="32">
        <f>E329-'[1]RAP1'!E339+95</f>
        <v>12971</v>
      </c>
      <c r="E329" s="75">
        <v>27592</v>
      </c>
      <c r="F329" s="1"/>
    </row>
    <row r="330" spans="1:6" ht="25.5" customHeight="1">
      <c r="A330" s="30" t="s">
        <v>176</v>
      </c>
      <c r="B330" s="32">
        <f>C330-'[1]RAP1'!C340</f>
        <v>0</v>
      </c>
      <c r="C330" s="75"/>
      <c r="D330" s="32">
        <f>E330-'[1]RAP1'!E340</f>
        <v>0</v>
      </c>
      <c r="E330" s="75"/>
      <c r="F330" s="1"/>
    </row>
    <row r="331" spans="1:6" ht="19.5" customHeight="1">
      <c r="A331" s="30" t="s">
        <v>177</v>
      </c>
      <c r="B331" s="31">
        <f>B332+B335</f>
        <v>5857</v>
      </c>
      <c r="C331" s="31">
        <f>C332+C335</f>
        <v>15892</v>
      </c>
      <c r="D331" s="31">
        <f>D332+D335</f>
        <v>4909</v>
      </c>
      <c r="E331" s="31">
        <f>E332+E335</f>
        <v>5551</v>
      </c>
      <c r="F331" s="1"/>
    </row>
    <row r="332" spans="1:6" ht="19.5" customHeight="1">
      <c r="A332" s="30" t="s">
        <v>167</v>
      </c>
      <c r="B332" s="31">
        <f>B333+B334</f>
        <v>1867</v>
      </c>
      <c r="C332" s="31">
        <f>C333+C334</f>
        <v>9287</v>
      </c>
      <c r="D332" s="31">
        <f>D333+D334</f>
        <v>0</v>
      </c>
      <c r="E332" s="31">
        <f>E333+E334</f>
        <v>0</v>
      </c>
      <c r="F332" s="1"/>
    </row>
    <row r="333" spans="1:6" ht="19.5" customHeight="1">
      <c r="A333" s="30" t="s">
        <v>178</v>
      </c>
      <c r="B333" s="32">
        <f>C333-'[1]RAP1'!C343</f>
        <v>1867</v>
      </c>
      <c r="C333" s="75">
        <v>5759</v>
      </c>
      <c r="D333" s="32">
        <f>E333-'[1]RAP1'!E343</f>
        <v>0</v>
      </c>
      <c r="E333" s="75"/>
      <c r="F333" s="1"/>
    </row>
    <row r="334" spans="1:6" ht="19.5" customHeight="1">
      <c r="A334" s="30" t="s">
        <v>214</v>
      </c>
      <c r="B334" s="32">
        <f>C334-'[1]RAP1'!C344</f>
        <v>0</v>
      </c>
      <c r="C334" s="99">
        <v>3528</v>
      </c>
      <c r="D334" s="32">
        <f>E334-'[1]RAP1'!E344</f>
        <v>0</v>
      </c>
      <c r="E334" s="99"/>
      <c r="F334" s="1"/>
    </row>
    <row r="335" spans="1:6" ht="19.5" customHeight="1">
      <c r="A335" s="30" t="s">
        <v>173</v>
      </c>
      <c r="B335" s="46">
        <f>SUM(B336:B337)</f>
        <v>3990</v>
      </c>
      <c r="C335" s="46">
        <f>SUM(C336:C337)</f>
        <v>6605</v>
      </c>
      <c r="D335" s="46">
        <f>SUM(D336:D337)</f>
        <v>4909</v>
      </c>
      <c r="E335" s="46">
        <f>SUM(E336:E337)</f>
        <v>5551</v>
      </c>
      <c r="F335" s="1"/>
    </row>
    <row r="336" spans="1:6" ht="19.5" customHeight="1">
      <c r="A336" s="30" t="s">
        <v>178</v>
      </c>
      <c r="B336" s="32">
        <f>C336-'[1]RAP1'!C346</f>
        <v>0</v>
      </c>
      <c r="C336" s="75"/>
      <c r="D336" s="32">
        <f>E336-'[1]RAP1'!E346</f>
        <v>0</v>
      </c>
      <c r="E336" s="75"/>
      <c r="F336" s="1"/>
    </row>
    <row r="337" spans="1:6" ht="19.5" customHeight="1">
      <c r="A337" s="30" t="s">
        <v>214</v>
      </c>
      <c r="B337" s="32">
        <f>C337-'[1]RAP1'!C347</f>
        <v>3990</v>
      </c>
      <c r="C337" s="99">
        <v>6605</v>
      </c>
      <c r="D337" s="32">
        <f>E337-'[1]RAP1'!E347</f>
        <v>4909</v>
      </c>
      <c r="E337" s="99">
        <v>5551</v>
      </c>
      <c r="F337" s="1"/>
    </row>
    <row r="338" spans="1:6" ht="24" customHeight="1">
      <c r="A338" s="30" t="s">
        <v>206</v>
      </c>
      <c r="B338" s="32">
        <f>C338-'[1]RAP1'!C348</f>
        <v>0</v>
      </c>
      <c r="C338" s="99"/>
      <c r="D338" s="32">
        <f>E338-'[1]RAP1'!E348</f>
        <v>0</v>
      </c>
      <c r="E338" s="99"/>
      <c r="F338" s="1"/>
    </row>
    <row r="339" spans="1:6" ht="19.5" customHeight="1">
      <c r="A339" s="30" t="s">
        <v>207</v>
      </c>
      <c r="B339" s="32">
        <f>C339-'[1]RAP1'!C349</f>
        <v>0</v>
      </c>
      <c r="C339" s="75"/>
      <c r="D339" s="32">
        <f>E339-'[1]RAP1'!E349</f>
        <v>0</v>
      </c>
      <c r="E339" s="75">
        <v>100</v>
      </c>
      <c r="F339" s="1"/>
    </row>
    <row r="340" spans="1:6" ht="24">
      <c r="A340" s="47" t="s">
        <v>220</v>
      </c>
      <c r="B340" s="55">
        <f>B311-B328</f>
        <v>-7949</v>
      </c>
      <c r="C340" s="55">
        <f>C311-C328</f>
        <v>-15412</v>
      </c>
      <c r="D340" s="55">
        <f>D311-D328</f>
        <v>-5385</v>
      </c>
      <c r="E340" s="55">
        <f>E311-E328</f>
        <v>-17772</v>
      </c>
      <c r="F340" s="1"/>
    </row>
    <row r="341" spans="1:6" ht="24">
      <c r="A341" s="47" t="s">
        <v>221</v>
      </c>
      <c r="B341" s="31"/>
      <c r="C341" s="75"/>
      <c r="D341" s="31"/>
      <c r="E341" s="75"/>
      <c r="F341" s="1"/>
    </row>
    <row r="342" spans="1:6" ht="20.25" customHeight="1">
      <c r="A342" s="47" t="s">
        <v>163</v>
      </c>
      <c r="B342" s="55">
        <f>SUM(B343:B346)</f>
        <v>6700</v>
      </c>
      <c r="C342" s="55">
        <f>SUM(C343:C346)</f>
        <v>123713</v>
      </c>
      <c r="D342" s="55">
        <f>SUM(D343:D346)</f>
        <v>10361</v>
      </c>
      <c r="E342" s="55">
        <f>SUM(E343:E346)</f>
        <v>70418</v>
      </c>
      <c r="F342" s="1"/>
    </row>
    <row r="343" spans="1:6" ht="33.75">
      <c r="A343" s="30" t="s">
        <v>179</v>
      </c>
      <c r="B343" s="32">
        <f>C343-'[1]RAP1'!C353</f>
        <v>-7</v>
      </c>
      <c r="C343" s="75">
        <v>91593</v>
      </c>
      <c r="D343" s="32">
        <f>E343-'[1]RAP1'!E353</f>
        <v>0</v>
      </c>
      <c r="E343" s="75"/>
      <c r="F343" s="1"/>
    </row>
    <row r="344" spans="1:6" ht="19.5" customHeight="1">
      <c r="A344" s="30" t="s">
        <v>180</v>
      </c>
      <c r="B344" s="32">
        <f>C344-'[1]RAP1'!C354</f>
        <v>6707</v>
      </c>
      <c r="C344" s="75">
        <v>32120</v>
      </c>
      <c r="D344" s="35">
        <f>E344-'[1]RAP1'!E354</f>
        <v>10361</v>
      </c>
      <c r="E344" s="33">
        <v>69755</v>
      </c>
      <c r="F344" s="1"/>
    </row>
    <row r="345" spans="1:6" ht="19.5" customHeight="1">
      <c r="A345" s="30" t="s">
        <v>181</v>
      </c>
      <c r="B345" s="32">
        <f>C345-'[1]RAP1'!C355</f>
        <v>0</v>
      </c>
      <c r="C345" s="75"/>
      <c r="D345" s="32">
        <f>E345-'[1]RAP1'!E355</f>
        <v>0</v>
      </c>
      <c r="E345" s="75"/>
      <c r="F345" s="1"/>
    </row>
    <row r="346" spans="1:6" ht="19.5" customHeight="1">
      <c r="A346" s="30" t="s">
        <v>182</v>
      </c>
      <c r="B346" s="32">
        <f>C346-'[1]RAP1'!C356</f>
        <v>0</v>
      </c>
      <c r="C346" s="75"/>
      <c r="D346" s="32">
        <f>E346-'[1]RAP1'!E356</f>
        <v>0</v>
      </c>
      <c r="E346" s="75">
        <v>663</v>
      </c>
      <c r="F346" s="1"/>
    </row>
    <row r="347" spans="1:6" ht="19.5" customHeight="1">
      <c r="A347" s="47" t="s">
        <v>183</v>
      </c>
      <c r="B347" s="55">
        <f>SUM(B348:B356)</f>
        <v>32093</v>
      </c>
      <c r="C347" s="55">
        <f>SUM(C348:C356)</f>
        <v>39831</v>
      </c>
      <c r="D347" s="55">
        <f>SUM(D348:D356)</f>
        <v>16772</v>
      </c>
      <c r="E347" s="55">
        <f>SUM(E348:E356)</f>
        <v>47201</v>
      </c>
      <c r="F347" s="1"/>
    </row>
    <row r="348" spans="1:6" ht="19.5" customHeight="1">
      <c r="A348" s="30" t="s">
        <v>184</v>
      </c>
      <c r="B348" s="32">
        <f>C348-'[1]RAP1'!C358</f>
        <v>0</v>
      </c>
      <c r="C348" s="75"/>
      <c r="D348" s="32">
        <f>E348-'[1]RAP1'!E358</f>
        <v>0</v>
      </c>
      <c r="E348" s="75"/>
      <c r="F348" s="1"/>
    </row>
    <row r="349" spans="1:6" ht="19.5" customHeight="1">
      <c r="A349" s="30" t="s">
        <v>185</v>
      </c>
      <c r="B349" s="32">
        <f>C349-'[1]RAP1'!C359</f>
        <v>0</v>
      </c>
      <c r="C349" s="75"/>
      <c r="D349" s="32">
        <f>E349-'[1]RAP1'!E359</f>
        <v>0</v>
      </c>
      <c r="E349" s="75"/>
      <c r="F349" s="1"/>
    </row>
    <row r="350" spans="1:6" ht="24" customHeight="1">
      <c r="A350" s="30" t="s">
        <v>186</v>
      </c>
      <c r="B350" s="32">
        <f>C350-'[1]RAP1'!C360</f>
        <v>0</v>
      </c>
      <c r="C350" s="75"/>
      <c r="D350" s="32">
        <f>E350-'[1]RAP1'!E360</f>
        <v>0</v>
      </c>
      <c r="E350" s="75"/>
      <c r="F350" s="1"/>
    </row>
    <row r="351" spans="1:6" ht="19.5" customHeight="1">
      <c r="A351" s="30" t="s">
        <v>187</v>
      </c>
      <c r="B351" s="32">
        <f>C351-'[1]RAP1'!C361</f>
        <v>30391</v>
      </c>
      <c r="C351" s="75">
        <v>35203</v>
      </c>
      <c r="D351" s="35">
        <f>E351-'[1]RAP1'!E361</f>
        <v>7101</v>
      </c>
      <c r="E351" s="33">
        <v>32153</v>
      </c>
      <c r="F351" s="1"/>
    </row>
    <row r="352" spans="1:6" ht="19.5" customHeight="1">
      <c r="A352" s="30" t="s">
        <v>188</v>
      </c>
      <c r="B352" s="32">
        <f>C352-'[1]RAP1'!C362</f>
        <v>0</v>
      </c>
      <c r="C352" s="75"/>
      <c r="D352" s="32">
        <f>E352-'[1]RAP1'!E362</f>
        <v>0</v>
      </c>
      <c r="E352" s="75"/>
      <c r="F352" s="1"/>
    </row>
    <row r="353" spans="1:6" ht="19.5" customHeight="1">
      <c r="A353" s="30" t="s">
        <v>189</v>
      </c>
      <c r="B353" s="32">
        <f>C353-'[1]RAP1'!C363</f>
        <v>0</v>
      </c>
      <c r="C353" s="75"/>
      <c r="D353" s="32">
        <f>E353-'[1]RAP1'!E363</f>
        <v>0</v>
      </c>
      <c r="E353" s="75"/>
      <c r="F353" s="1"/>
    </row>
    <row r="354" spans="1:6" ht="24" customHeight="1">
      <c r="A354" s="30" t="s">
        <v>190</v>
      </c>
      <c r="B354" s="32">
        <f>C354-'[1]RAP1'!C364</f>
        <v>410</v>
      </c>
      <c r="C354" s="99">
        <v>1114</v>
      </c>
      <c r="D354" s="32">
        <f>E354-'[1]RAP1'!E364</f>
        <v>687</v>
      </c>
      <c r="E354" s="99">
        <v>1982</v>
      </c>
      <c r="F354" s="1"/>
    </row>
    <row r="355" spans="1:6" ht="19.5" customHeight="1">
      <c r="A355" s="30" t="s">
        <v>191</v>
      </c>
      <c r="B355" s="32">
        <f>C355-'[1]RAP1'!C365</f>
        <v>1292</v>
      </c>
      <c r="C355" s="75">
        <v>3514</v>
      </c>
      <c r="D355" s="32">
        <f>E355-'[1]RAP1'!E365</f>
        <v>983</v>
      </c>
      <c r="E355" s="75">
        <v>3980</v>
      </c>
      <c r="F355" s="1"/>
    </row>
    <row r="356" spans="1:6" ht="19.5" customHeight="1">
      <c r="A356" s="30" t="s">
        <v>192</v>
      </c>
      <c r="B356" s="32">
        <f>C356-'[1]RAP1'!C366</f>
        <v>0</v>
      </c>
      <c r="C356" s="75"/>
      <c r="D356" s="32">
        <f>E356-'[1]RAP1'!E366</f>
        <v>8001</v>
      </c>
      <c r="E356" s="75">
        <v>9086</v>
      </c>
      <c r="F356" s="1"/>
    </row>
    <row r="357" spans="1:6" ht="24" customHeight="1">
      <c r="A357" s="47" t="s">
        <v>222</v>
      </c>
      <c r="B357" s="55">
        <f>B342-B347</f>
        <v>-25393</v>
      </c>
      <c r="C357" s="55">
        <f>C342-C347</f>
        <v>83882</v>
      </c>
      <c r="D357" s="55">
        <f>D342-D347</f>
        <v>-6411</v>
      </c>
      <c r="E357" s="55">
        <f>E342-E347</f>
        <v>23217</v>
      </c>
      <c r="F357" s="1"/>
    </row>
    <row r="358" spans="1:6" ht="24">
      <c r="A358" s="47" t="s">
        <v>223</v>
      </c>
      <c r="B358" s="55">
        <f>B309+B340+B357</f>
        <v>-64924</v>
      </c>
      <c r="C358" s="55">
        <f>C309+C340+C357</f>
        <v>22723</v>
      </c>
      <c r="D358" s="55">
        <f>D309+D340+D357</f>
        <v>-3468</v>
      </c>
      <c r="E358" s="55">
        <f>E309+E340+E357</f>
        <v>-2253</v>
      </c>
      <c r="F358" s="1"/>
    </row>
    <row r="359" spans="1:6" ht="24">
      <c r="A359" s="47" t="s">
        <v>193</v>
      </c>
      <c r="B359" s="55">
        <f>B362-B361</f>
        <v>-64924</v>
      </c>
      <c r="C359" s="55">
        <f>C362-C361</f>
        <v>22723</v>
      </c>
      <c r="D359" s="55">
        <f>D362-D361</f>
        <v>-3468</v>
      </c>
      <c r="E359" s="55">
        <f>E362-E361</f>
        <v>-2253</v>
      </c>
      <c r="F359" s="1"/>
    </row>
    <row r="360" spans="1:6" ht="24" customHeight="1">
      <c r="A360" s="30" t="s">
        <v>194</v>
      </c>
      <c r="B360" s="31"/>
      <c r="C360" s="75"/>
      <c r="D360" s="31"/>
      <c r="E360" s="75"/>
      <c r="F360" s="1"/>
    </row>
    <row r="361" spans="1:6" ht="19.5" customHeight="1">
      <c r="A361" s="47" t="s">
        <v>27</v>
      </c>
      <c r="B361" s="46">
        <f>'[1]RAP1'!$C$372</f>
        <v>98367</v>
      </c>
      <c r="C361" s="99">
        <v>10720</v>
      </c>
      <c r="D361" s="46">
        <f>'[1]RAP1'!$D$372</f>
        <v>6445</v>
      </c>
      <c r="E361" s="99">
        <f>'[1]RAP1'!$E$371</f>
        <v>5230</v>
      </c>
      <c r="F361" s="1"/>
    </row>
    <row r="362" spans="1:6" ht="19.5" customHeight="1">
      <c r="A362" s="47" t="s">
        <v>195</v>
      </c>
      <c r="B362" s="31">
        <f>C362</f>
        <v>33443</v>
      </c>
      <c r="C362" s="75">
        <v>33443</v>
      </c>
      <c r="D362" s="31">
        <f>D66</f>
        <v>2977</v>
      </c>
      <c r="E362" s="75">
        <f>D66</f>
        <v>2977</v>
      </c>
      <c r="F362" s="1"/>
    </row>
    <row r="363" spans="1:6" ht="19.5" customHeight="1">
      <c r="A363" s="30" t="s">
        <v>196</v>
      </c>
      <c r="B363" s="31"/>
      <c r="C363" s="75"/>
      <c r="D363" s="31"/>
      <c r="E363" s="75"/>
      <c r="F363" s="1"/>
    </row>
    <row r="364" spans="1:5" ht="7.5" customHeight="1">
      <c r="A364" s="69"/>
      <c r="B364" s="70"/>
      <c r="C364" s="80"/>
      <c r="D364" s="70"/>
      <c r="E364" s="80"/>
    </row>
    <row r="365" spans="1:5" ht="11.25">
      <c r="A365" s="69"/>
      <c r="B365" s="70"/>
      <c r="C365" s="100"/>
      <c r="D365" s="70"/>
      <c r="E365" s="100"/>
    </row>
    <row r="366" spans="1:5" ht="29.25" customHeight="1">
      <c r="A366" s="69"/>
      <c r="B366" s="94"/>
      <c r="C366" s="94"/>
      <c r="D366" s="94"/>
      <c r="E366" s="94"/>
    </row>
    <row r="367" spans="1:5" ht="12.75">
      <c r="A367" s="22" t="s">
        <v>320</v>
      </c>
      <c r="B367" s="70"/>
      <c r="C367" s="100"/>
      <c r="D367" s="70"/>
      <c r="E367" s="100"/>
    </row>
    <row r="368" spans="1:5" ht="12.75">
      <c r="A368" s="22"/>
      <c r="B368" s="70"/>
      <c r="C368" s="100"/>
      <c r="D368" s="70"/>
      <c r="E368" s="100"/>
    </row>
    <row r="369" spans="1:5" ht="24" customHeight="1">
      <c r="A369" s="22" t="s">
        <v>314</v>
      </c>
      <c r="B369" s="70"/>
      <c r="C369" s="100"/>
      <c r="D369" s="70"/>
      <c r="E369" s="100"/>
    </row>
    <row r="370" spans="1:5" ht="24" customHeight="1">
      <c r="A370" s="22" t="s">
        <v>315</v>
      </c>
      <c r="B370" s="70"/>
      <c r="C370" s="100"/>
      <c r="D370" s="70"/>
      <c r="E370" s="100"/>
    </row>
    <row r="371" spans="1:6" ht="24" customHeight="1">
      <c r="A371" s="22" t="s">
        <v>316</v>
      </c>
      <c r="B371" s="43"/>
      <c r="C371" s="101"/>
      <c r="D371" s="12"/>
      <c r="E371" s="12"/>
      <c r="F371" s="1"/>
    </row>
    <row r="372" spans="1:6" s="43" customFormat="1" ht="24" customHeight="1">
      <c r="A372" s="22" t="s">
        <v>317</v>
      </c>
      <c r="C372" s="102"/>
      <c r="D372" s="103"/>
      <c r="F372" s="42"/>
    </row>
    <row r="373" spans="1:6" s="43" customFormat="1" ht="24" customHeight="1">
      <c r="A373" s="22" t="s">
        <v>318</v>
      </c>
      <c r="C373" s="104"/>
      <c r="D373" s="103"/>
      <c r="F373" s="42"/>
    </row>
    <row r="374" spans="1:6" s="43" customFormat="1" ht="33" customHeight="1">
      <c r="A374" s="7"/>
      <c r="C374" s="104"/>
      <c r="D374" s="103"/>
      <c r="F374" s="42"/>
    </row>
    <row r="375" spans="1:6" s="43" customFormat="1" ht="12.75">
      <c r="A375" s="22" t="s">
        <v>319</v>
      </c>
      <c r="C375" s="104"/>
      <c r="D375" s="103"/>
      <c r="F375" s="42"/>
    </row>
    <row r="376" spans="1:6" s="43" customFormat="1" ht="24" customHeight="1">
      <c r="A376" s="85" t="s">
        <v>321</v>
      </c>
      <c r="C376" s="104"/>
      <c r="D376" s="103"/>
      <c r="F376" s="42"/>
    </row>
    <row r="377" spans="1:6" s="43" customFormat="1" ht="12.75">
      <c r="A377" s="105" t="s">
        <v>322</v>
      </c>
      <c r="B377" s="5"/>
      <c r="C377" s="101"/>
      <c r="D377" s="5"/>
      <c r="E377" s="5"/>
      <c r="F377" s="42"/>
    </row>
    <row r="378" spans="1:6" s="43" customFormat="1" ht="12.75">
      <c r="A378" s="85" t="s">
        <v>327</v>
      </c>
      <c r="B378" s="5"/>
      <c r="C378" s="101"/>
      <c r="D378" s="5"/>
      <c r="E378" s="5"/>
      <c r="F378" s="42"/>
    </row>
    <row r="379" spans="1:6" s="43" customFormat="1" ht="12.75">
      <c r="A379" s="7"/>
      <c r="B379" s="5"/>
      <c r="C379" s="101"/>
      <c r="D379" s="5"/>
      <c r="E379" s="5"/>
      <c r="F379" s="42"/>
    </row>
    <row r="380" spans="1:6" s="43" customFormat="1" ht="12.75">
      <c r="A380" s="106"/>
      <c r="B380" s="5"/>
      <c r="C380" s="101"/>
      <c r="D380" s="5"/>
      <c r="E380" s="5"/>
      <c r="F380" s="42"/>
    </row>
    <row r="381" spans="1:6" s="43" customFormat="1" ht="12.75">
      <c r="A381" s="70"/>
      <c r="B381" s="70"/>
      <c r="C381" s="100"/>
      <c r="D381" s="70"/>
      <c r="E381" s="100"/>
      <c r="F381" s="42"/>
    </row>
    <row r="382" spans="1:6" ht="11.25">
      <c r="A382" s="7"/>
      <c r="F382" s="1"/>
    </row>
    <row r="383" spans="1:5" ht="11.25">
      <c r="A383" s="69"/>
      <c r="B383" s="70"/>
      <c r="C383" s="100"/>
      <c r="D383" s="70"/>
      <c r="E383" s="100"/>
    </row>
    <row r="384" spans="1:5" ht="11.25">
      <c r="A384" s="69"/>
      <c r="B384" s="70"/>
      <c r="C384" s="100"/>
      <c r="D384" s="70"/>
      <c r="E384" s="100"/>
    </row>
    <row r="385" spans="1:5" ht="11.25">
      <c r="A385" s="69"/>
      <c r="B385" s="70"/>
      <c r="C385" s="100"/>
      <c r="D385" s="70"/>
      <c r="E385" s="100"/>
    </row>
    <row r="386" spans="1:5" ht="11.25">
      <c r="A386" s="69"/>
      <c r="B386" s="70"/>
      <c r="C386" s="100"/>
      <c r="D386" s="70"/>
      <c r="E386" s="100"/>
    </row>
    <row r="387" spans="1:5" ht="11.25">
      <c r="A387" s="52"/>
      <c r="B387" s="107"/>
      <c r="C387" s="52"/>
      <c r="D387" s="107"/>
      <c r="E387" s="52"/>
    </row>
  </sheetData>
  <sheetProtection password="C71E"/>
  <mergeCells count="5">
    <mergeCell ref="A115:E115"/>
    <mergeCell ref="A6:E6"/>
    <mergeCell ref="A7:E7"/>
    <mergeCell ref="A4:E4"/>
    <mergeCell ref="D11:E11"/>
  </mergeCells>
  <printOptions horizontalCentered="1"/>
  <pageMargins left="0.2362204724409449" right="0.2362204724409449" top="0.7874015748031497" bottom="0.7086614173228347" header="0.4724409448818898" footer="0.4724409448818898"/>
  <pageSetup horizontalDpi="600" verticalDpi="600" orientation="portrait" paperSize="9" scale="79" r:id="rId1"/>
  <headerFooter alignWithMargins="0">
    <oddHeader>&amp;L&amp;"Arial,Normalny"&amp;12Grupa Kapitałowa PBG S.A.&amp;"MS Sans Serif,Standardowy"&amp;8
&amp;"Arial,Normalny"(nazwa emitenta)&amp;C&amp;"Arial,Normalny"SA-QS III / 2004&amp;R&amp;"Arial,Normalny"&amp;8w tys. zł</oddHeader>
    <oddFooter>&amp;C&amp;"Arial,Normalny"Komisja Papierów Wartościowych i Giełd&amp;R&amp;"Arial,Normalny"&amp;P</oddFooter>
  </headerFooter>
  <rowBreaks count="9" manualBreakCount="9">
    <brk id="34" max="4" man="1"/>
    <brk id="70" max="4" man="1"/>
    <brk id="115" max="4" man="1"/>
    <brk id="134" max="4" man="1"/>
    <brk id="171" max="4" man="1"/>
    <brk id="191" max="4" man="1"/>
    <brk id="279" max="4" man="1"/>
    <brk id="317" max="4" man="1"/>
    <brk id="35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Agnieszka Kwaczynska</cp:lastModifiedBy>
  <cp:lastPrinted>2004-10-31T17:16:11Z</cp:lastPrinted>
  <dcterms:created xsi:type="dcterms:W3CDTF">2000-01-10T08:13:36Z</dcterms:created>
  <dcterms:modified xsi:type="dcterms:W3CDTF">2004-11-16T09:13:38Z</dcterms:modified>
  <cp:category/>
  <cp:version/>
  <cp:contentType/>
  <cp:contentStatus/>
</cp:coreProperties>
</file>